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1. SÍNTESE ESTATISTICA\138. FEVEREIRO 2025\"/>
    </mc:Choice>
  </mc:AlternateContent>
  <xr:revisionPtr revIDLastSave="0" documentId="13_ncr:1_{33FE4274-D8D4-47A5-A268-F11E185A0B35}" xr6:coauthVersionLast="47" xr6:coauthVersionMax="47" xr10:uidLastSave="{00000000-0000-0000-0000-000000000000}"/>
  <bookViews>
    <workbookView xWindow="21480" yWindow="-120" windowWidth="21840" windowHeight="13020" firstSheet="4" activeTab="6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externalReferences>
    <externalReference r:id="rId30"/>
    <externalReference r:id="rId31"/>
  </externalReferences>
  <definedNames>
    <definedName name="_xlnm.Print_Area" localSheetId="2">'1'!$A$1:$V$36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'2'!$A$1:$BC$68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'3'!$A$1:$BC$68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S32" i="87"/>
  <c r="S33" i="87" s="1"/>
  <c r="S31" i="87"/>
  <c r="S29" i="87"/>
  <c r="S10" i="87"/>
  <c r="S11" i="87" s="1"/>
  <c r="S9" i="87"/>
  <c r="S7" i="87"/>
  <c r="S20" i="87"/>
  <c r="S21" i="87"/>
  <c r="S18" i="87"/>
  <c r="AZ51" i="92"/>
  <c r="BA51" i="92"/>
  <c r="AZ52" i="92"/>
  <c r="BA52" i="92"/>
  <c r="AZ53" i="92"/>
  <c r="BA53" i="92"/>
  <c r="AZ54" i="92"/>
  <c r="BA54" i="92"/>
  <c r="AZ55" i="92"/>
  <c r="BA55" i="92"/>
  <c r="AZ56" i="92"/>
  <c r="BA56" i="92"/>
  <c r="AZ57" i="92"/>
  <c r="BA57" i="92"/>
  <c r="AZ58" i="92"/>
  <c r="BA58" i="92"/>
  <c r="AZ59" i="92"/>
  <c r="BA59" i="92"/>
  <c r="AZ60" i="92"/>
  <c r="BA60" i="92"/>
  <c r="AZ61" i="92"/>
  <c r="BA61" i="92"/>
  <c r="AZ62" i="92"/>
  <c r="BA62" i="92"/>
  <c r="AZ29" i="92"/>
  <c r="AZ30" i="92"/>
  <c r="AZ31" i="92"/>
  <c r="AZ32" i="92"/>
  <c r="AZ33" i="92"/>
  <c r="AZ34" i="92"/>
  <c r="AZ35" i="92"/>
  <c r="AZ36" i="92"/>
  <c r="AZ37" i="92"/>
  <c r="AZ38" i="92"/>
  <c r="AZ39" i="92"/>
  <c r="AZ40" i="92"/>
  <c r="AZ41" i="92"/>
  <c r="AZ42" i="92"/>
  <c r="AZ43" i="92"/>
  <c r="AZ44" i="92"/>
  <c r="AZ45" i="92"/>
  <c r="AZ19" i="92"/>
  <c r="BA19" i="92"/>
  <c r="AZ20" i="92"/>
  <c r="BA20" i="92"/>
  <c r="AZ21" i="92"/>
  <c r="BA21" i="92"/>
  <c r="AZ22" i="92"/>
  <c r="BA22" i="92"/>
  <c r="AZ23" i="92"/>
  <c r="BA23" i="92"/>
  <c r="AZ7" i="92"/>
  <c r="BA7" i="92"/>
  <c r="AZ8" i="92"/>
  <c r="BA8" i="92"/>
  <c r="AZ9" i="92"/>
  <c r="BA9" i="92"/>
  <c r="AZ10" i="92"/>
  <c r="BA10" i="92"/>
  <c r="AZ11" i="92"/>
  <c r="BA11" i="92"/>
  <c r="AZ12" i="92"/>
  <c r="BA12" i="92"/>
  <c r="AZ13" i="92"/>
  <c r="BA13" i="92"/>
  <c r="AZ14" i="92"/>
  <c r="BA14" i="92"/>
  <c r="AZ15" i="92"/>
  <c r="BA15" i="92"/>
  <c r="AZ16" i="92"/>
  <c r="BA16" i="92"/>
  <c r="AZ17" i="92"/>
  <c r="BA17" i="92"/>
  <c r="AZ18" i="92"/>
  <c r="BA18" i="92"/>
  <c r="AH63" i="92"/>
  <c r="AH64" i="92"/>
  <c r="AH65" i="92"/>
  <c r="AH66" i="92"/>
  <c r="AZ66" i="92" s="1"/>
  <c r="AH67" i="92"/>
  <c r="O63" i="92"/>
  <c r="O64" i="92"/>
  <c r="AZ64" i="92" s="1"/>
  <c r="O65" i="92"/>
  <c r="AZ65" i="92" s="1"/>
  <c r="O66" i="92"/>
  <c r="O67" i="92"/>
  <c r="AZ67" i="92" s="1"/>
  <c r="AH41" i="92"/>
  <c r="AH42" i="92"/>
  <c r="AH43" i="92"/>
  <c r="AH44" i="92"/>
  <c r="AH45" i="92"/>
  <c r="O41" i="92"/>
  <c r="O42" i="92"/>
  <c r="O43" i="92"/>
  <c r="O44" i="92"/>
  <c r="O45" i="92"/>
  <c r="AH19" i="92"/>
  <c r="AH20" i="92"/>
  <c r="AH21" i="92"/>
  <c r="AH22" i="92"/>
  <c r="AH23" i="92"/>
  <c r="O19" i="92"/>
  <c r="O20" i="92"/>
  <c r="O21" i="92"/>
  <c r="O22" i="92"/>
  <c r="O23" i="92"/>
  <c r="AZ51" i="91"/>
  <c r="BA51" i="91"/>
  <c r="AZ52" i="91"/>
  <c r="BA52" i="91"/>
  <c r="AZ53" i="91"/>
  <c r="BA53" i="91"/>
  <c r="AZ54" i="91"/>
  <c r="BA54" i="91"/>
  <c r="AZ55" i="91"/>
  <c r="BA55" i="91"/>
  <c r="AZ56" i="91"/>
  <c r="BA56" i="91"/>
  <c r="AZ57" i="91"/>
  <c r="BA57" i="91"/>
  <c r="AZ58" i="91"/>
  <c r="BA58" i="91"/>
  <c r="AZ59" i="91"/>
  <c r="BA59" i="91"/>
  <c r="AZ60" i="91"/>
  <c r="BA60" i="91"/>
  <c r="AZ61" i="91"/>
  <c r="BA61" i="91"/>
  <c r="AZ62" i="91"/>
  <c r="BA62" i="91"/>
  <c r="AZ63" i="91"/>
  <c r="BA63" i="91"/>
  <c r="AZ64" i="91"/>
  <c r="BA64" i="91"/>
  <c r="AZ65" i="91"/>
  <c r="BA65" i="91"/>
  <c r="AZ66" i="91"/>
  <c r="BA66" i="91"/>
  <c r="AZ67" i="91"/>
  <c r="BA67" i="91"/>
  <c r="AN29" i="91"/>
  <c r="AO29" i="91"/>
  <c r="AP29" i="91"/>
  <c r="AQ29" i="91"/>
  <c r="AR29" i="91"/>
  <c r="AS29" i="91"/>
  <c r="AT29" i="91"/>
  <c r="AU29" i="91"/>
  <c r="AV29" i="91"/>
  <c r="AW29" i="91"/>
  <c r="AX29" i="91"/>
  <c r="AY29" i="91"/>
  <c r="AZ29" i="91"/>
  <c r="BA29" i="91"/>
  <c r="BB29" i="91"/>
  <c r="AH42" i="91"/>
  <c r="AZ63" i="92" l="1"/>
  <c r="P42" i="91" l="1"/>
  <c r="P43" i="91"/>
  <c r="P44" i="91"/>
  <c r="P45" i="91"/>
  <c r="AZ30" i="91" l="1"/>
  <c r="BA30" i="91"/>
  <c r="AZ31" i="91"/>
  <c r="BA31" i="91"/>
  <c r="AZ32" i="91"/>
  <c r="BA32" i="91"/>
  <c r="AZ33" i="91"/>
  <c r="BA33" i="91"/>
  <c r="AZ34" i="91"/>
  <c r="BA34" i="91"/>
  <c r="AZ35" i="91"/>
  <c r="BA35" i="91"/>
  <c r="AZ36" i="91"/>
  <c r="BA36" i="91"/>
  <c r="AZ37" i="91"/>
  <c r="BA37" i="91"/>
  <c r="AZ38" i="91"/>
  <c r="BA38" i="91"/>
  <c r="AZ39" i="91"/>
  <c r="BA39" i="91"/>
  <c r="AZ40" i="91"/>
  <c r="BA40" i="91"/>
  <c r="BA41" i="91"/>
  <c r="BA43" i="91"/>
  <c r="BA44" i="91"/>
  <c r="AI42" i="91"/>
  <c r="AI43" i="91"/>
  <c r="AI44" i="91"/>
  <c r="AI45" i="91"/>
  <c r="AZ7" i="91"/>
  <c r="BA7" i="91"/>
  <c r="AZ8" i="91"/>
  <c r="BA8" i="91"/>
  <c r="AZ9" i="91"/>
  <c r="BA9" i="91"/>
  <c r="AZ10" i="91"/>
  <c r="BA10" i="91"/>
  <c r="AZ11" i="91"/>
  <c r="BA11" i="91"/>
  <c r="AZ12" i="91"/>
  <c r="BA12" i="91"/>
  <c r="AZ13" i="91"/>
  <c r="BA13" i="91"/>
  <c r="AZ14" i="91"/>
  <c r="BA14" i="91"/>
  <c r="AZ15" i="91"/>
  <c r="BA15" i="91"/>
  <c r="AZ16" i="91"/>
  <c r="BA16" i="91"/>
  <c r="AZ17" i="91"/>
  <c r="BA17" i="91"/>
  <c r="AZ18" i="91"/>
  <c r="BA18" i="91"/>
  <c r="AZ22" i="91"/>
  <c r="P64" i="91"/>
  <c r="P65" i="91"/>
  <c r="P66" i="91"/>
  <c r="P67" i="91"/>
  <c r="AH63" i="91"/>
  <c r="AH64" i="91"/>
  <c r="AH65" i="91"/>
  <c r="AH66" i="91"/>
  <c r="AH67" i="91"/>
  <c r="O63" i="91"/>
  <c r="P63" i="91"/>
  <c r="O64" i="91"/>
  <c r="O65" i="91"/>
  <c r="O66" i="91"/>
  <c r="O67" i="91"/>
  <c r="AH41" i="91"/>
  <c r="AI41" i="91"/>
  <c r="AH43" i="91"/>
  <c r="AH44" i="91"/>
  <c r="AH45" i="91"/>
  <c r="O42" i="91"/>
  <c r="AZ42" i="91" s="1"/>
  <c r="O43" i="91"/>
  <c r="AZ43" i="91" s="1"/>
  <c r="O44" i="91"/>
  <c r="AZ44" i="91" s="1"/>
  <c r="O45" i="91"/>
  <c r="AZ45" i="91" s="1"/>
  <c r="O41" i="91"/>
  <c r="AZ41" i="91" s="1"/>
  <c r="P41" i="91"/>
  <c r="O20" i="91"/>
  <c r="O21" i="91"/>
  <c r="O22" i="91"/>
  <c r="O23" i="91"/>
  <c r="AH20" i="91"/>
  <c r="AZ20" i="91" s="1"/>
  <c r="AH21" i="91"/>
  <c r="AZ21" i="91" s="1"/>
  <c r="AH22" i="91"/>
  <c r="AH23" i="91"/>
  <c r="AZ23" i="91" s="1"/>
  <c r="AH19" i="91"/>
  <c r="AZ19" i="91" s="1"/>
  <c r="O19" i="91"/>
  <c r="N87" i="83"/>
  <c r="O87" i="83"/>
  <c r="P87" i="83"/>
  <c r="O88" i="83"/>
  <c r="N89" i="83"/>
  <c r="O89" i="83"/>
  <c r="P89" i="83" s="1"/>
  <c r="N90" i="83"/>
  <c r="O90" i="83"/>
  <c r="P90" i="83"/>
  <c r="N91" i="83"/>
  <c r="O91" i="83"/>
  <c r="P91" i="83"/>
  <c r="N92" i="83"/>
  <c r="O92" i="83"/>
  <c r="P92" i="83" s="1"/>
  <c r="N93" i="83"/>
  <c r="O93" i="83"/>
  <c r="P93" i="83" s="1"/>
  <c r="O94" i="83"/>
  <c r="L87" i="83"/>
  <c r="L89" i="83"/>
  <c r="L90" i="83"/>
  <c r="L91" i="83"/>
  <c r="L92" i="83"/>
  <c r="L93" i="83"/>
  <c r="F87" i="83"/>
  <c r="F89" i="83"/>
  <c r="F90" i="83"/>
  <c r="F91" i="83"/>
  <c r="F92" i="83"/>
  <c r="F93" i="83"/>
  <c r="L79" i="83"/>
  <c r="N79" i="83"/>
  <c r="O79" i="83"/>
  <c r="P79" i="83"/>
  <c r="F79" i="83"/>
  <c r="N29" i="83"/>
  <c r="O29" i="83"/>
  <c r="P29" i="83" s="1"/>
  <c r="N30" i="83"/>
  <c r="P30" i="83" s="1"/>
  <c r="O30" i="83"/>
  <c r="L29" i="83"/>
  <c r="L30" i="83"/>
  <c r="F29" i="83"/>
  <c r="F30" i="83"/>
  <c r="F81" i="66"/>
  <c r="F83" i="66"/>
  <c r="N74" i="70"/>
  <c r="O74" i="70"/>
  <c r="P74" i="70"/>
  <c r="N84" i="70"/>
  <c r="O84" i="70"/>
  <c r="P84" i="70"/>
  <c r="O85" i="70"/>
  <c r="O86" i="70"/>
  <c r="O87" i="70"/>
  <c r="N88" i="70"/>
  <c r="O88" i="70"/>
  <c r="P88" i="70"/>
  <c r="N89" i="70"/>
  <c r="O89" i="70"/>
  <c r="P89" i="70" s="1"/>
  <c r="N90" i="70"/>
  <c r="N91" i="70"/>
  <c r="N92" i="70"/>
  <c r="N93" i="70"/>
  <c r="N94" i="70"/>
  <c r="L74" i="70"/>
  <c r="L75" i="70"/>
  <c r="L76" i="70"/>
  <c r="L77" i="70"/>
  <c r="L78" i="70"/>
  <c r="L80" i="70"/>
  <c r="L81" i="70"/>
  <c r="L84" i="70"/>
  <c r="L88" i="70"/>
  <c r="L89" i="70"/>
  <c r="L90" i="70"/>
  <c r="L91" i="70"/>
  <c r="L92" i="70"/>
  <c r="L93" i="70"/>
  <c r="L94" i="70"/>
  <c r="F74" i="70"/>
  <c r="F75" i="70"/>
  <c r="F76" i="70"/>
  <c r="F77" i="70"/>
  <c r="F78" i="70"/>
  <c r="F80" i="70"/>
  <c r="F81" i="70"/>
  <c r="F84" i="70"/>
  <c r="F88" i="70"/>
  <c r="F89" i="70"/>
  <c r="F90" i="70"/>
  <c r="F91" i="70"/>
  <c r="F92" i="70"/>
  <c r="F93" i="70"/>
  <c r="N53" i="70"/>
  <c r="O53" i="70"/>
  <c r="P53" i="70"/>
  <c r="N54" i="70"/>
  <c r="O54" i="70"/>
  <c r="P54" i="70" s="1"/>
  <c r="N55" i="70"/>
  <c r="O55" i="70"/>
  <c r="P55" i="70" s="1"/>
  <c r="N56" i="70"/>
  <c r="O56" i="70"/>
  <c r="P56" i="70"/>
  <c r="N57" i="70"/>
  <c r="O57" i="70"/>
  <c r="P57" i="70"/>
  <c r="N58" i="70"/>
  <c r="O58" i="70"/>
  <c r="P58" i="70" s="1"/>
  <c r="N59" i="70"/>
  <c r="O59" i="70"/>
  <c r="P59" i="70" s="1"/>
  <c r="N60" i="70"/>
  <c r="O60" i="70"/>
  <c r="P60" i="70"/>
  <c r="L51" i="70"/>
  <c r="L52" i="70"/>
  <c r="L53" i="70"/>
  <c r="L54" i="70"/>
  <c r="L55" i="70"/>
  <c r="L56" i="70"/>
  <c r="L57" i="70"/>
  <c r="L58" i="70"/>
  <c r="L59" i="70"/>
  <c r="L60" i="70"/>
  <c r="L61" i="70"/>
  <c r="F53" i="70"/>
  <c r="F54" i="70"/>
  <c r="F55" i="70"/>
  <c r="F56" i="70"/>
  <c r="F57" i="70"/>
  <c r="F58" i="70"/>
  <c r="F59" i="70"/>
  <c r="F60" i="70"/>
  <c r="F61" i="70"/>
  <c r="D96" i="68"/>
  <c r="N31" i="68"/>
  <c r="B32" i="68"/>
  <c r="C32" i="68"/>
  <c r="H32" i="68"/>
  <c r="I32" i="68"/>
  <c r="N53" i="48"/>
  <c r="O53" i="48"/>
  <c r="P53" i="48" s="1"/>
  <c r="L53" i="48"/>
  <c r="F53" i="48"/>
  <c r="J39" i="48"/>
  <c r="J40" i="48"/>
  <c r="J41" i="48"/>
  <c r="J42" i="48"/>
  <c r="J43" i="48"/>
  <c r="J44" i="48"/>
  <c r="J45" i="48"/>
  <c r="J46" i="48"/>
  <c r="J47" i="48"/>
  <c r="J48" i="48"/>
  <c r="J49" i="48"/>
  <c r="J50" i="48"/>
  <c r="J51" i="48"/>
  <c r="J52" i="48"/>
  <c r="J53" i="48"/>
  <c r="J54" i="48"/>
  <c r="J55" i="48"/>
  <c r="J56" i="48"/>
  <c r="J57" i="48"/>
  <c r="J58" i="48"/>
  <c r="J59" i="48"/>
  <c r="J60" i="48"/>
  <c r="N88" i="47"/>
  <c r="O88" i="47"/>
  <c r="P88" i="47" s="1"/>
  <c r="N89" i="47"/>
  <c r="O89" i="47"/>
  <c r="P89" i="47"/>
  <c r="L88" i="47"/>
  <c r="L89" i="47"/>
  <c r="L90" i="47"/>
  <c r="L91" i="47"/>
  <c r="F88" i="47"/>
  <c r="F89" i="47"/>
  <c r="F90" i="47"/>
  <c r="D69" i="47"/>
  <c r="B32" i="47"/>
  <c r="C32" i="47"/>
  <c r="L89" i="46"/>
  <c r="N89" i="46"/>
  <c r="O89" i="46"/>
  <c r="P89" i="46"/>
  <c r="F89" i="46"/>
  <c r="F90" i="46"/>
  <c r="J68" i="46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C95" i="81"/>
  <c r="B95" i="81"/>
  <c r="H95" i="81"/>
  <c r="I95" i="81"/>
  <c r="L94" i="86"/>
  <c r="F94" i="86"/>
  <c r="F95" i="86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D33" i="93"/>
  <c r="C33" i="93"/>
  <c r="D13" i="93"/>
  <c r="C13" i="93"/>
  <c r="D20" i="2" l="1"/>
  <c r="C20" i="2"/>
  <c r="N81" i="66" l="1"/>
  <c r="O81" i="66"/>
  <c r="P81" i="66" s="1"/>
  <c r="O82" i="66"/>
  <c r="L81" i="66"/>
  <c r="J30" i="36"/>
  <c r="J31" i="36"/>
  <c r="H32" i="36"/>
  <c r="J32" i="36" s="1"/>
  <c r="I32" i="36"/>
  <c r="C30" i="93"/>
  <c r="D30" i="93"/>
  <c r="B94" i="70" l="1"/>
  <c r="C94" i="70"/>
  <c r="H94" i="70"/>
  <c r="I94" i="70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J59" i="70"/>
  <c r="J60" i="70"/>
  <c r="Q20" i="87" l="1"/>
  <c r="Q18" i="87"/>
  <c r="Q10" i="87"/>
  <c r="Q9" i="87"/>
  <c r="Q21" i="87"/>
  <c r="S22" i="87" s="1"/>
  <c r="Q32" i="87"/>
  <c r="Q31" i="87"/>
  <c r="Q29" i="87"/>
  <c r="Q7" i="87"/>
  <c r="AY51" i="92"/>
  <c r="AY52" i="92"/>
  <c r="AY53" i="92"/>
  <c r="AY54" i="92"/>
  <c r="AY55" i="92"/>
  <c r="AY56" i="92"/>
  <c r="AY57" i="92"/>
  <c r="AY58" i="92"/>
  <c r="AY59" i="92"/>
  <c r="AY60" i="92"/>
  <c r="AY61" i="92"/>
  <c r="AY62" i="92"/>
  <c r="V63" i="92"/>
  <c r="W63" i="92"/>
  <c r="X63" i="92"/>
  <c r="Y63" i="92"/>
  <c r="Z63" i="92"/>
  <c r="AA63" i="92"/>
  <c r="AB63" i="92"/>
  <c r="AC63" i="92"/>
  <c r="AD63" i="92"/>
  <c r="AE63" i="92"/>
  <c r="AF63" i="92"/>
  <c r="AG63" i="92"/>
  <c r="AI63" i="92"/>
  <c r="AJ63" i="92"/>
  <c r="U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AY63" i="92" s="1"/>
  <c r="P63" i="92"/>
  <c r="Q63" i="92"/>
  <c r="B63" i="92"/>
  <c r="V41" i="92"/>
  <c r="W41" i="92"/>
  <c r="X41" i="92"/>
  <c r="Y41" i="92"/>
  <c r="Z41" i="92"/>
  <c r="AA41" i="92"/>
  <c r="AB41" i="92"/>
  <c r="AC41" i="92"/>
  <c r="AD41" i="92"/>
  <c r="AE41" i="92"/>
  <c r="AF41" i="92"/>
  <c r="AG41" i="92"/>
  <c r="AI41" i="92"/>
  <c r="AJ41" i="92"/>
  <c r="U42" i="92"/>
  <c r="U43" i="92"/>
  <c r="U44" i="92"/>
  <c r="U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P41" i="92"/>
  <c r="Q41" i="92"/>
  <c r="B41" i="92"/>
  <c r="V19" i="92"/>
  <c r="W19" i="92"/>
  <c r="X19" i="92"/>
  <c r="Y19" i="92"/>
  <c r="Z19" i="92"/>
  <c r="AA19" i="92"/>
  <c r="AB19" i="92"/>
  <c r="AC19" i="92"/>
  <c r="AD19" i="92"/>
  <c r="AE19" i="92"/>
  <c r="AF19" i="92"/>
  <c r="AG19" i="92"/>
  <c r="AI19" i="92"/>
  <c r="AJ19" i="92"/>
  <c r="U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P19" i="92"/>
  <c r="Q19" i="92"/>
  <c r="A19" i="92"/>
  <c r="B19" i="92"/>
  <c r="N78" i="66"/>
  <c r="O78" i="66"/>
  <c r="N79" i="66"/>
  <c r="O79" i="66"/>
  <c r="P79" i="66" s="1"/>
  <c r="L78" i="66"/>
  <c r="L79" i="66"/>
  <c r="F78" i="66"/>
  <c r="F79" i="66"/>
  <c r="F64" i="66"/>
  <c r="F65" i="66"/>
  <c r="N66" i="66"/>
  <c r="O66" i="66"/>
  <c r="P66" i="66" s="1"/>
  <c r="L66" i="66"/>
  <c r="BA63" i="92" l="1"/>
  <c r="P78" i="66"/>
  <c r="N90" i="47"/>
  <c r="O90" i="47"/>
  <c r="P90" i="47" s="1"/>
  <c r="N91" i="47"/>
  <c r="O91" i="47"/>
  <c r="P91" i="47" s="1"/>
  <c r="N92" i="47"/>
  <c r="O92" i="47"/>
  <c r="P92" i="47" s="1"/>
  <c r="O93" i="47"/>
  <c r="N94" i="47"/>
  <c r="O94" i="47"/>
  <c r="L92" i="47"/>
  <c r="L94" i="47"/>
  <c r="F91" i="47"/>
  <c r="F92" i="47"/>
  <c r="F94" i="47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J53" i="93"/>
  <c r="M53" i="93" s="1"/>
  <c r="I53" i="93"/>
  <c r="D53" i="93"/>
  <c r="C53" i="93"/>
  <c r="O53" i="93" s="1"/>
  <c r="P52" i="93"/>
  <c r="O52" i="93"/>
  <c r="M52" i="93"/>
  <c r="G52" i="93"/>
  <c r="P51" i="93"/>
  <c r="O51" i="93"/>
  <c r="M51" i="93"/>
  <c r="G51" i="93"/>
  <c r="J50" i="93"/>
  <c r="M50" i="93" s="1"/>
  <c r="I50" i="93"/>
  <c r="D50" i="93"/>
  <c r="C50" i="93"/>
  <c r="C60" i="93" s="1"/>
  <c r="P49" i="93"/>
  <c r="O49" i="93"/>
  <c r="M49" i="93"/>
  <c r="G49" i="93"/>
  <c r="P48" i="93"/>
  <c r="O48" i="93"/>
  <c r="M48" i="93"/>
  <c r="G48" i="93"/>
  <c r="J47" i="93"/>
  <c r="P47" i="93" s="1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P38" i="93"/>
  <c r="O38" i="93"/>
  <c r="M38" i="93"/>
  <c r="G38" i="93"/>
  <c r="P37" i="93"/>
  <c r="Q37" i="93" s="1"/>
  <c r="O37" i="93"/>
  <c r="M37" i="93"/>
  <c r="G37" i="93"/>
  <c r="P36" i="93"/>
  <c r="O36" i="93"/>
  <c r="M36" i="93"/>
  <c r="G36" i="93"/>
  <c r="P35" i="93"/>
  <c r="Q35" i="93" s="1"/>
  <c r="O35" i="93"/>
  <c r="M35" i="93"/>
  <c r="G35" i="93"/>
  <c r="P34" i="93"/>
  <c r="Q34" i="93" s="1"/>
  <c r="O34" i="93"/>
  <c r="M34" i="93"/>
  <c r="G34" i="93"/>
  <c r="M33" i="93"/>
  <c r="J33" i="93"/>
  <c r="I33" i="93"/>
  <c r="G33" i="93"/>
  <c r="O33" i="93"/>
  <c r="P32" i="93"/>
  <c r="Q32" i="93" s="1"/>
  <c r="O32" i="93"/>
  <c r="M32" i="93"/>
  <c r="G32" i="93"/>
  <c r="P31" i="93"/>
  <c r="O31" i="93"/>
  <c r="M31" i="93"/>
  <c r="G31" i="93"/>
  <c r="J30" i="93"/>
  <c r="P30" i="93" s="1"/>
  <c r="I30" i="93"/>
  <c r="I40" i="93" s="1"/>
  <c r="K33" i="93" s="1"/>
  <c r="G30" i="93"/>
  <c r="C40" i="93"/>
  <c r="P29" i="93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Q19" i="93" s="1"/>
  <c r="O19" i="93"/>
  <c r="M19" i="93"/>
  <c r="G19" i="93"/>
  <c r="P18" i="93"/>
  <c r="Q18" i="93" s="1"/>
  <c r="O18" i="93"/>
  <c r="M18" i="93"/>
  <c r="G18" i="93"/>
  <c r="Q17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I13" i="93"/>
  <c r="M13" i="93" s="1"/>
  <c r="G13" i="93"/>
  <c r="P12" i="93"/>
  <c r="Q12" i="93" s="1"/>
  <c r="O12" i="93"/>
  <c r="M12" i="93"/>
  <c r="G12" i="93"/>
  <c r="P11" i="93"/>
  <c r="Q11" i="93" s="1"/>
  <c r="O11" i="93"/>
  <c r="M11" i="93"/>
  <c r="G11" i="93"/>
  <c r="J10" i="93"/>
  <c r="I10" i="93"/>
  <c r="D10" i="93"/>
  <c r="C10" i="93"/>
  <c r="C20" i="93" s="1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Q52" i="93" l="1"/>
  <c r="Q51" i="93"/>
  <c r="I60" i="93"/>
  <c r="K53" i="93" s="1"/>
  <c r="Q59" i="93"/>
  <c r="Q56" i="93"/>
  <c r="Q58" i="93"/>
  <c r="G53" i="93"/>
  <c r="P50" i="93"/>
  <c r="Q31" i="93"/>
  <c r="Q28" i="93"/>
  <c r="G10" i="93"/>
  <c r="O7" i="93"/>
  <c r="P94" i="47"/>
  <c r="Q55" i="93"/>
  <c r="Q57" i="93"/>
  <c r="J60" i="93"/>
  <c r="L48" i="93" s="1"/>
  <c r="Q48" i="93"/>
  <c r="Q49" i="93"/>
  <c r="Q54" i="93"/>
  <c r="G50" i="93"/>
  <c r="G47" i="93"/>
  <c r="O47" i="93"/>
  <c r="Q47" i="93" s="1"/>
  <c r="Q38" i="93"/>
  <c r="Q39" i="93"/>
  <c r="Q36" i="93"/>
  <c r="J40" i="93"/>
  <c r="L27" i="93" s="1"/>
  <c r="M30" i="93"/>
  <c r="K34" i="93"/>
  <c r="K30" i="93"/>
  <c r="P27" i="93"/>
  <c r="G27" i="93"/>
  <c r="O27" i="93"/>
  <c r="Q29" i="93"/>
  <c r="O13" i="93"/>
  <c r="Q16" i="93"/>
  <c r="M10" i="93"/>
  <c r="I20" i="93"/>
  <c r="K13" i="93" s="1"/>
  <c r="J20" i="93"/>
  <c r="L17" i="93" s="1"/>
  <c r="Q9" i="93"/>
  <c r="Q8" i="93"/>
  <c r="Q14" i="93"/>
  <c r="Q15" i="93"/>
  <c r="P10" i="93"/>
  <c r="E7" i="93"/>
  <c r="G7" i="93"/>
  <c r="E36" i="93"/>
  <c r="E32" i="93"/>
  <c r="E28" i="93"/>
  <c r="E35" i="93"/>
  <c r="E31" i="93"/>
  <c r="E37" i="93"/>
  <c r="E40" i="93"/>
  <c r="E34" i="93"/>
  <c r="E29" i="93"/>
  <c r="E39" i="93"/>
  <c r="E38" i="93"/>
  <c r="E27" i="93"/>
  <c r="E56" i="93"/>
  <c r="E52" i="93"/>
  <c r="E48" i="93"/>
  <c r="E49" i="93"/>
  <c r="E55" i="93"/>
  <c r="E51" i="93"/>
  <c r="E54" i="93"/>
  <c r="E58" i="93"/>
  <c r="E59" i="93"/>
  <c r="E57" i="93"/>
  <c r="E16" i="93"/>
  <c r="E12" i="93"/>
  <c r="E8" i="93"/>
  <c r="E9" i="93"/>
  <c r="E15" i="93"/>
  <c r="E11" i="93"/>
  <c r="E19" i="93"/>
  <c r="E14" i="93"/>
  <c r="E18" i="93"/>
  <c r="E17" i="93"/>
  <c r="E47" i="93"/>
  <c r="K35" i="93"/>
  <c r="E13" i="93"/>
  <c r="K32" i="93"/>
  <c r="E46" i="93"/>
  <c r="L55" i="93"/>
  <c r="M7" i="93"/>
  <c r="E10" i="93"/>
  <c r="O10" i="93"/>
  <c r="P13" i="93"/>
  <c r="M27" i="93"/>
  <c r="K29" i="93"/>
  <c r="E30" i="93"/>
  <c r="O30" i="93"/>
  <c r="Q30" i="93" s="1"/>
  <c r="P33" i="93"/>
  <c r="Q33" i="93" s="1"/>
  <c r="K37" i="93"/>
  <c r="F46" i="93"/>
  <c r="M47" i="93"/>
  <c r="K49" i="93"/>
  <c r="E50" i="93"/>
  <c r="O50" i="93"/>
  <c r="P53" i="93"/>
  <c r="Q53" i="93" s="1"/>
  <c r="L56" i="93"/>
  <c r="K57" i="93"/>
  <c r="K27" i="93"/>
  <c r="L9" i="93"/>
  <c r="D20" i="93"/>
  <c r="K38" i="93"/>
  <c r="D40" i="93"/>
  <c r="F30" i="93" s="1"/>
  <c r="K45" i="93"/>
  <c r="L49" i="93"/>
  <c r="K58" i="93"/>
  <c r="D60" i="93"/>
  <c r="M60" i="93"/>
  <c r="K28" i="93"/>
  <c r="E33" i="93"/>
  <c r="P7" i="93"/>
  <c r="Q7" i="93" s="1"/>
  <c r="L18" i="93"/>
  <c r="L38" i="93"/>
  <c r="K39" i="93"/>
  <c r="O40" i="93"/>
  <c r="L58" i="93"/>
  <c r="K59" i="93"/>
  <c r="O60" i="93"/>
  <c r="K51" i="93"/>
  <c r="L15" i="93"/>
  <c r="L35" i="93"/>
  <c r="K54" i="93"/>
  <c r="K31" i="93"/>
  <c r="K36" i="93"/>
  <c r="K48" i="93"/>
  <c r="E53" i="93"/>
  <c r="K56" i="93"/>
  <c r="Q14" i="72"/>
  <c r="R14" i="72"/>
  <c r="I14" i="72"/>
  <c r="O14" i="72"/>
  <c r="V63" i="91"/>
  <c r="W63" i="91"/>
  <c r="X63" i="91"/>
  <c r="AP63" i="91" s="1"/>
  <c r="Y63" i="91"/>
  <c r="Z63" i="91"/>
  <c r="AA63" i="91"/>
  <c r="AB63" i="91"/>
  <c r="AT63" i="91" s="1"/>
  <c r="AC63" i="91"/>
  <c r="AD63" i="91"/>
  <c r="AE63" i="91"/>
  <c r="AF63" i="91"/>
  <c r="AG63" i="91"/>
  <c r="AI63" i="91"/>
  <c r="AJ63" i="91"/>
  <c r="AK63" i="91" s="1"/>
  <c r="U63" i="91"/>
  <c r="AM63" i="91" s="1"/>
  <c r="V41" i="91"/>
  <c r="W41" i="91"/>
  <c r="X41" i="91"/>
  <c r="Y41" i="91"/>
  <c r="AQ41" i="91" s="1"/>
  <c r="Z41" i="91"/>
  <c r="AA41" i="91"/>
  <c r="AB41" i="91"/>
  <c r="AC41" i="91"/>
  <c r="AD41" i="91"/>
  <c r="AE41" i="91"/>
  <c r="AW41" i="91" s="1"/>
  <c r="AF41" i="91"/>
  <c r="AG41" i="91"/>
  <c r="AJ41" i="91"/>
  <c r="U41" i="91"/>
  <c r="V19" i="91"/>
  <c r="AN19" i="91" s="1"/>
  <c r="W19" i="91"/>
  <c r="X19" i="91"/>
  <c r="Y19" i="91"/>
  <c r="Z19" i="91"/>
  <c r="AR19" i="91" s="1"/>
  <c r="AA19" i="91"/>
  <c r="AB19" i="91"/>
  <c r="AC19" i="91"/>
  <c r="AD19" i="91"/>
  <c r="AV19" i="91" s="1"/>
  <c r="AE19" i="91"/>
  <c r="AF19" i="91"/>
  <c r="AG19" i="91"/>
  <c r="AI19" i="91"/>
  <c r="BA19" i="91" s="1"/>
  <c r="AJ19" i="91"/>
  <c r="U19" i="91"/>
  <c r="C63" i="91"/>
  <c r="AN63" i="91" s="1"/>
  <c r="D63" i="91"/>
  <c r="E63" i="91"/>
  <c r="F63" i="91"/>
  <c r="AQ63" i="91" s="1"/>
  <c r="G63" i="91"/>
  <c r="AR63" i="91" s="1"/>
  <c r="H63" i="91"/>
  <c r="I63" i="91"/>
  <c r="J63" i="91"/>
  <c r="K63" i="91"/>
  <c r="L63" i="91"/>
  <c r="AW63" i="91" s="1"/>
  <c r="M63" i="91"/>
  <c r="N63" i="91"/>
  <c r="Q63" i="91"/>
  <c r="B63" i="91"/>
  <c r="C41" i="91"/>
  <c r="D41" i="91"/>
  <c r="E41" i="91"/>
  <c r="F41" i="91"/>
  <c r="G41" i="91"/>
  <c r="AR41" i="91" s="1"/>
  <c r="H41" i="91"/>
  <c r="AS41" i="91" s="1"/>
  <c r="I41" i="91"/>
  <c r="J41" i="91"/>
  <c r="K41" i="91"/>
  <c r="L41" i="91"/>
  <c r="M41" i="91"/>
  <c r="N41" i="91"/>
  <c r="Q41" i="91"/>
  <c r="B41" i="91"/>
  <c r="C19" i="91"/>
  <c r="D19" i="91"/>
  <c r="E19" i="91"/>
  <c r="AP19" i="91" s="1"/>
  <c r="F19" i="91"/>
  <c r="G19" i="91"/>
  <c r="H19" i="91"/>
  <c r="AS19" i="91" s="1"/>
  <c r="I19" i="91"/>
  <c r="J19" i="91"/>
  <c r="K19" i="91"/>
  <c r="L19" i="91"/>
  <c r="M19" i="91"/>
  <c r="AX19" i="91" s="1"/>
  <c r="N19" i="91"/>
  <c r="P19" i="91"/>
  <c r="Q19" i="91"/>
  <c r="R19" i="91" s="1"/>
  <c r="B19" i="91"/>
  <c r="AM19" i="91" s="1"/>
  <c r="F18" i="70"/>
  <c r="F20" i="70"/>
  <c r="F21" i="70"/>
  <c r="F22" i="70"/>
  <c r="F23" i="70"/>
  <c r="F24" i="70"/>
  <c r="F25" i="70"/>
  <c r="F26" i="70"/>
  <c r="F27" i="70"/>
  <c r="F28" i="70"/>
  <c r="L18" i="70"/>
  <c r="L20" i="70"/>
  <c r="L21" i="70"/>
  <c r="L22" i="70"/>
  <c r="L23" i="70"/>
  <c r="L24" i="70"/>
  <c r="L25" i="70"/>
  <c r="L26" i="70"/>
  <c r="L27" i="70"/>
  <c r="L28" i="70"/>
  <c r="O19" i="70"/>
  <c r="N20" i="70"/>
  <c r="O20" i="70"/>
  <c r="N21" i="70"/>
  <c r="O21" i="70"/>
  <c r="P21" i="70" s="1"/>
  <c r="N22" i="70"/>
  <c r="O22" i="70"/>
  <c r="N23" i="70"/>
  <c r="O23" i="70"/>
  <c r="N24" i="70"/>
  <c r="O24" i="70"/>
  <c r="N25" i="70"/>
  <c r="O25" i="70"/>
  <c r="N26" i="70"/>
  <c r="O26" i="70"/>
  <c r="N27" i="70"/>
  <c r="O27" i="70"/>
  <c r="F70" i="70"/>
  <c r="F71" i="70"/>
  <c r="F72" i="70"/>
  <c r="F73" i="70"/>
  <c r="L70" i="70"/>
  <c r="L71" i="70"/>
  <c r="L72" i="70"/>
  <c r="L73" i="70"/>
  <c r="N70" i="70"/>
  <c r="O70" i="70"/>
  <c r="N71" i="70"/>
  <c r="O71" i="70"/>
  <c r="N72" i="70"/>
  <c r="O72" i="70"/>
  <c r="N73" i="70"/>
  <c r="O73" i="70"/>
  <c r="N75" i="70"/>
  <c r="O75" i="70"/>
  <c r="N76" i="70"/>
  <c r="O76" i="70"/>
  <c r="N77" i="70"/>
  <c r="O77" i="70"/>
  <c r="N78" i="70"/>
  <c r="O78" i="70"/>
  <c r="O79" i="70"/>
  <c r="N80" i="70"/>
  <c r="O80" i="70"/>
  <c r="N81" i="70"/>
  <c r="O81" i="70"/>
  <c r="O82" i="70"/>
  <c r="O83" i="70"/>
  <c r="BB67" i="92"/>
  <c r="BC67" i="92" s="1"/>
  <c r="AJ67" i="92"/>
  <c r="AK67" i="92" s="1"/>
  <c r="AI67" i="92"/>
  <c r="AG67" i="92"/>
  <c r="AF67" i="92"/>
  <c r="AX67" i="92" s="1"/>
  <c r="AE67" i="92"/>
  <c r="AD67" i="92"/>
  <c r="AC67" i="92"/>
  <c r="AB67" i="92"/>
  <c r="AT67" i="92" s="1"/>
  <c r="AA67" i="92"/>
  <c r="Z67" i="92"/>
  <c r="Y67" i="92"/>
  <c r="AQ67" i="92" s="1"/>
  <c r="X67" i="92"/>
  <c r="AP67" i="92" s="1"/>
  <c r="W67" i="92"/>
  <c r="V67" i="92"/>
  <c r="U67" i="92"/>
  <c r="AM67" i="92" s="1"/>
  <c r="Q67" i="92"/>
  <c r="R67" i="92" s="1"/>
  <c r="P67" i="92"/>
  <c r="N67" i="92"/>
  <c r="M67" i="92"/>
  <c r="L67" i="92"/>
  <c r="K67" i="92"/>
  <c r="J67" i="92"/>
  <c r="I67" i="92"/>
  <c r="H67" i="92"/>
  <c r="G67" i="92"/>
  <c r="F67" i="92"/>
  <c r="E67" i="92"/>
  <c r="D67" i="92"/>
  <c r="C67" i="92"/>
  <c r="B67" i="92"/>
  <c r="AJ66" i="92"/>
  <c r="BB66" i="92" s="1"/>
  <c r="BC66" i="92" s="1"/>
  <c r="AI66" i="92"/>
  <c r="AG66" i="92"/>
  <c r="AF66" i="92"/>
  <c r="AE66" i="92"/>
  <c r="AW66" i="92" s="1"/>
  <c r="AD66" i="92"/>
  <c r="AV66" i="92" s="1"/>
  <c r="AC66" i="92"/>
  <c r="AB66" i="92"/>
  <c r="AA66" i="92"/>
  <c r="AS66" i="92" s="1"/>
  <c r="Z66" i="92"/>
  <c r="AR66" i="92" s="1"/>
  <c r="Y66" i="92"/>
  <c r="X66" i="92"/>
  <c r="W66" i="92"/>
  <c r="AO66" i="92" s="1"/>
  <c r="V66" i="92"/>
  <c r="AN66" i="92" s="1"/>
  <c r="U66" i="92"/>
  <c r="Q66" i="92"/>
  <c r="R66" i="92" s="1"/>
  <c r="P66" i="92"/>
  <c r="BA66" i="92" s="1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J65" i="92"/>
  <c r="AK65" i="92" s="1"/>
  <c r="AI65" i="92"/>
  <c r="AG65" i="92"/>
  <c r="AF65" i="92"/>
  <c r="AE65" i="92"/>
  <c r="AD65" i="92"/>
  <c r="AC65" i="92"/>
  <c r="AB65" i="92"/>
  <c r="AA65" i="92"/>
  <c r="Z65" i="92"/>
  <c r="Y65" i="92"/>
  <c r="X65" i="92"/>
  <c r="W65" i="92"/>
  <c r="V65" i="92"/>
  <c r="U65" i="92"/>
  <c r="Q65" i="92"/>
  <c r="R65" i="92" s="1"/>
  <c r="P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I64" i="92"/>
  <c r="AG64" i="92"/>
  <c r="AF64" i="92"/>
  <c r="AE64" i="92"/>
  <c r="AD64" i="92"/>
  <c r="AC64" i="92"/>
  <c r="AB64" i="92"/>
  <c r="AA64" i="92"/>
  <c r="Z64" i="92"/>
  <c r="Y64" i="92"/>
  <c r="X64" i="92"/>
  <c r="W64" i="92"/>
  <c r="V64" i="92"/>
  <c r="U64" i="92"/>
  <c r="Q64" i="92"/>
  <c r="R64" i="92" s="1"/>
  <c r="P64" i="92"/>
  <c r="BA64" i="92" s="1"/>
  <c r="N64" i="92"/>
  <c r="M64" i="92"/>
  <c r="L64" i="92"/>
  <c r="K64" i="92"/>
  <c r="J64" i="92"/>
  <c r="I64" i="92"/>
  <c r="H64" i="92"/>
  <c r="G64" i="92"/>
  <c r="F64" i="92"/>
  <c r="E64" i="92"/>
  <c r="D64" i="92"/>
  <c r="C64" i="92"/>
  <c r="B64" i="92"/>
  <c r="BB63" i="92"/>
  <c r="AQ63" i="92"/>
  <c r="AK63" i="92"/>
  <c r="AX63" i="92"/>
  <c r="AW63" i="92"/>
  <c r="AV63" i="92"/>
  <c r="AU63" i="92"/>
  <c r="AT63" i="92"/>
  <c r="AS63" i="92"/>
  <c r="AR63" i="92"/>
  <c r="AP63" i="92"/>
  <c r="AO63" i="92"/>
  <c r="AN63" i="92"/>
  <c r="AM63" i="92"/>
  <c r="R63" i="92"/>
  <c r="BB62" i="92"/>
  <c r="BC62" i="92" s="1"/>
  <c r="AX62" i="92"/>
  <c r="AW62" i="92"/>
  <c r="AV62" i="92"/>
  <c r="AU62" i="92"/>
  <c r="AT62" i="92"/>
  <c r="AS62" i="92"/>
  <c r="AR62" i="92"/>
  <c r="AQ62" i="92"/>
  <c r="AP62" i="92"/>
  <c r="AO62" i="92"/>
  <c r="AN62" i="92"/>
  <c r="AM62" i="92"/>
  <c r="AK62" i="92"/>
  <c r="R62" i="92"/>
  <c r="BB61" i="92"/>
  <c r="BC61" i="92" s="1"/>
  <c r="AX61" i="92"/>
  <c r="AW61" i="92"/>
  <c r="AV61" i="92"/>
  <c r="AU61" i="92"/>
  <c r="AT61" i="92"/>
  <c r="AS61" i="92"/>
  <c r="AR61" i="92"/>
  <c r="AQ61" i="92"/>
  <c r="AP61" i="92"/>
  <c r="AO61" i="92"/>
  <c r="AN61" i="92"/>
  <c r="AM61" i="92"/>
  <c r="AK61" i="92"/>
  <c r="R61" i="92"/>
  <c r="BB60" i="92"/>
  <c r="BC60" i="92" s="1"/>
  <c r="AX60" i="92"/>
  <c r="AW60" i="92"/>
  <c r="AV60" i="92"/>
  <c r="AU60" i="92"/>
  <c r="AT60" i="92"/>
  <c r="AS60" i="92"/>
  <c r="AR60" i="92"/>
  <c r="AQ60" i="92"/>
  <c r="AP60" i="92"/>
  <c r="AO60" i="92"/>
  <c r="AN60" i="92"/>
  <c r="AM60" i="92"/>
  <c r="AK60" i="92"/>
  <c r="R60" i="92"/>
  <c r="BB59" i="92"/>
  <c r="BC59" i="92" s="1"/>
  <c r="AX59" i="92"/>
  <c r="AW59" i="92"/>
  <c r="AV59" i="92"/>
  <c r="AU59" i="92"/>
  <c r="AT59" i="92"/>
  <c r="AS59" i="92"/>
  <c r="AR59" i="92"/>
  <c r="AQ59" i="92"/>
  <c r="AP59" i="92"/>
  <c r="AO59" i="92"/>
  <c r="AN59" i="92"/>
  <c r="AM59" i="92"/>
  <c r="AK59" i="92"/>
  <c r="R59" i="92"/>
  <c r="BB58" i="92"/>
  <c r="BC58" i="92" s="1"/>
  <c r="AX58" i="92"/>
  <c r="AW58" i="92"/>
  <c r="AV58" i="92"/>
  <c r="AU58" i="92"/>
  <c r="AT58" i="92"/>
  <c r="AS58" i="92"/>
  <c r="AR58" i="92"/>
  <c r="AQ58" i="92"/>
  <c r="AP58" i="92"/>
  <c r="AO58" i="92"/>
  <c r="AN58" i="92"/>
  <c r="AM58" i="92"/>
  <c r="AK58" i="92"/>
  <c r="R58" i="92"/>
  <c r="BB57" i="92"/>
  <c r="BC57" i="92" s="1"/>
  <c r="AX57" i="92"/>
  <c r="AW57" i="92"/>
  <c r="AV57" i="92"/>
  <c r="AU57" i="92"/>
  <c r="AT57" i="92"/>
  <c r="AS57" i="92"/>
  <c r="AR57" i="92"/>
  <c r="AQ57" i="92"/>
  <c r="AP57" i="92"/>
  <c r="AO57" i="92"/>
  <c r="AN57" i="92"/>
  <c r="AM57" i="92"/>
  <c r="AK57" i="92"/>
  <c r="R57" i="92"/>
  <c r="BB56" i="92"/>
  <c r="BC56" i="92" s="1"/>
  <c r="AX56" i="92"/>
  <c r="AW56" i="92"/>
  <c r="AV56" i="92"/>
  <c r="AU56" i="92"/>
  <c r="AT56" i="92"/>
  <c r="AS56" i="92"/>
  <c r="AR56" i="92"/>
  <c r="AQ56" i="92"/>
  <c r="AP56" i="92"/>
  <c r="AO56" i="92"/>
  <c r="AN56" i="92"/>
  <c r="AM56" i="92"/>
  <c r="AK56" i="92"/>
  <c r="R56" i="92"/>
  <c r="BB55" i="92"/>
  <c r="BC55" i="92" s="1"/>
  <c r="AX55" i="92"/>
  <c r="AW55" i="92"/>
  <c r="AV55" i="92"/>
  <c r="AU55" i="92"/>
  <c r="AT55" i="92"/>
  <c r="AS55" i="92"/>
  <c r="AR55" i="92"/>
  <c r="AQ55" i="92"/>
  <c r="AP55" i="92"/>
  <c r="AO55" i="92"/>
  <c r="AN55" i="92"/>
  <c r="AM55" i="92"/>
  <c r="AK55" i="92"/>
  <c r="R55" i="92"/>
  <c r="BB54" i="92"/>
  <c r="BC54" i="92" s="1"/>
  <c r="AX54" i="92"/>
  <c r="AW54" i="92"/>
  <c r="AV54" i="92"/>
  <c r="AU54" i="92"/>
  <c r="AT54" i="92"/>
  <c r="AS54" i="92"/>
  <c r="AR54" i="92"/>
  <c r="AQ54" i="92"/>
  <c r="AP54" i="92"/>
  <c r="AO54" i="92"/>
  <c r="AN54" i="92"/>
  <c r="AM54" i="92"/>
  <c r="AK54" i="92"/>
  <c r="R54" i="92"/>
  <c r="BB53" i="92"/>
  <c r="BC53" i="92" s="1"/>
  <c r="AX53" i="92"/>
  <c r="AW53" i="92"/>
  <c r="AV53" i="92"/>
  <c r="AU53" i="92"/>
  <c r="AT53" i="92"/>
  <c r="AS53" i="92"/>
  <c r="AR53" i="92"/>
  <c r="AQ53" i="92"/>
  <c r="AP53" i="92"/>
  <c r="AO53" i="92"/>
  <c r="AN53" i="92"/>
  <c r="AM53" i="92"/>
  <c r="AK53" i="92"/>
  <c r="R53" i="92"/>
  <c r="BB52" i="92"/>
  <c r="BC52" i="92" s="1"/>
  <c r="AX52" i="92"/>
  <c r="AW52" i="92"/>
  <c r="AV52" i="92"/>
  <c r="AU52" i="92"/>
  <c r="AT52" i="92"/>
  <c r="AS52" i="92"/>
  <c r="AR52" i="92"/>
  <c r="AQ52" i="92"/>
  <c r="AP52" i="92"/>
  <c r="AO52" i="92"/>
  <c r="AN52" i="92"/>
  <c r="AM52" i="92"/>
  <c r="AK52" i="92"/>
  <c r="R52" i="92"/>
  <c r="BB51" i="92"/>
  <c r="BC51" i="92" s="1"/>
  <c r="AX51" i="92"/>
  <c r="AW51" i="92"/>
  <c r="AV51" i="92"/>
  <c r="AU51" i="92"/>
  <c r="AT51" i="92"/>
  <c r="AS51" i="92"/>
  <c r="AR51" i="92"/>
  <c r="AQ51" i="92"/>
  <c r="AP51" i="92"/>
  <c r="AO51" i="92"/>
  <c r="AN51" i="92"/>
  <c r="AM51" i="92"/>
  <c r="AK51" i="92"/>
  <c r="R51" i="92"/>
  <c r="AJ45" i="92"/>
  <c r="BB45" i="92" s="1"/>
  <c r="BC45" i="92" s="1"/>
  <c r="AI45" i="92"/>
  <c r="AG45" i="92"/>
  <c r="AF45" i="92"/>
  <c r="AE45" i="92"/>
  <c r="AD45" i="92"/>
  <c r="AC45" i="92"/>
  <c r="AB45" i="92"/>
  <c r="AA45" i="92"/>
  <c r="Z45" i="92"/>
  <c r="Y45" i="92"/>
  <c r="X45" i="92"/>
  <c r="W45" i="92"/>
  <c r="V45" i="92"/>
  <c r="U45" i="92"/>
  <c r="Q45" i="92"/>
  <c r="R45" i="92" s="1"/>
  <c r="P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J44" i="92"/>
  <c r="AK44" i="92" s="1"/>
  <c r="AI44" i="92"/>
  <c r="AG44" i="92"/>
  <c r="AF44" i="92"/>
  <c r="AX44" i="92" s="1"/>
  <c r="AE44" i="92"/>
  <c r="AD44" i="92"/>
  <c r="AC44" i="92"/>
  <c r="AB44" i="92"/>
  <c r="AT44" i="92" s="1"/>
  <c r="AA44" i="92"/>
  <c r="Z44" i="92"/>
  <c r="Y44" i="92"/>
  <c r="X44" i="92"/>
  <c r="AP44" i="92" s="1"/>
  <c r="W44" i="92"/>
  <c r="V44" i="92"/>
  <c r="Q44" i="92"/>
  <c r="R44" i="92" s="1"/>
  <c r="P44" i="92"/>
  <c r="N44" i="92"/>
  <c r="M44" i="92"/>
  <c r="L44" i="92"/>
  <c r="K44" i="92"/>
  <c r="J44" i="92"/>
  <c r="I44" i="92"/>
  <c r="H44" i="92"/>
  <c r="G44" i="92"/>
  <c r="F44" i="92"/>
  <c r="E44" i="92"/>
  <c r="D44" i="92"/>
  <c r="C44" i="92"/>
  <c r="B44" i="92"/>
  <c r="AM44" i="92" s="1"/>
  <c r="AJ43" i="92"/>
  <c r="AK43" i="92" s="1"/>
  <c r="AI43" i="92"/>
  <c r="AG43" i="92"/>
  <c r="AY43" i="92" s="1"/>
  <c r="AF43" i="92"/>
  <c r="AE43" i="92"/>
  <c r="AD43" i="92"/>
  <c r="AV43" i="92" s="1"/>
  <c r="AC43" i="92"/>
  <c r="AU43" i="92" s="1"/>
  <c r="AB43" i="92"/>
  <c r="AA43" i="92"/>
  <c r="Z43" i="92"/>
  <c r="AR43" i="92" s="1"/>
  <c r="Y43" i="92"/>
  <c r="AQ43" i="92" s="1"/>
  <c r="X43" i="92"/>
  <c r="W43" i="92"/>
  <c r="V43" i="92"/>
  <c r="AN43" i="92" s="1"/>
  <c r="AM43" i="92"/>
  <c r="Q43" i="92"/>
  <c r="R43" i="92" s="1"/>
  <c r="P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J42" i="92"/>
  <c r="AK42" i="92" s="1"/>
  <c r="AI42" i="92"/>
  <c r="AG42" i="92"/>
  <c r="AF42" i="92"/>
  <c r="AE42" i="92"/>
  <c r="AW42" i="92" s="1"/>
  <c r="AD42" i="92"/>
  <c r="AC42" i="92"/>
  <c r="AB42" i="92"/>
  <c r="AA42" i="92"/>
  <c r="AS42" i="92" s="1"/>
  <c r="Z42" i="92"/>
  <c r="Y42" i="92"/>
  <c r="X42" i="92"/>
  <c r="W42" i="92"/>
  <c r="AO42" i="92" s="1"/>
  <c r="V42" i="92"/>
  <c r="Q42" i="92"/>
  <c r="R42" i="92" s="1"/>
  <c r="P42" i="92"/>
  <c r="N42" i="92"/>
  <c r="M42" i="92"/>
  <c r="L42" i="92"/>
  <c r="K42" i="92"/>
  <c r="J42" i="92"/>
  <c r="I42" i="92"/>
  <c r="H42" i="92"/>
  <c r="G42" i="92"/>
  <c r="F42" i="92"/>
  <c r="E42" i="92"/>
  <c r="D42" i="92"/>
  <c r="C42" i="92"/>
  <c r="B42" i="92"/>
  <c r="AM42" i="92" s="1"/>
  <c r="AK41" i="92"/>
  <c r="BA41" i="92"/>
  <c r="AY41" i="92"/>
  <c r="AX41" i="92"/>
  <c r="AW41" i="92"/>
  <c r="AV41" i="92"/>
  <c r="AU41" i="92"/>
  <c r="AT41" i="92"/>
  <c r="AS41" i="92"/>
  <c r="AR41" i="92"/>
  <c r="AQ41" i="92"/>
  <c r="AP41" i="92"/>
  <c r="AO41" i="92"/>
  <c r="AN41" i="92"/>
  <c r="AM41" i="92"/>
  <c r="R41" i="92"/>
  <c r="BB40" i="92"/>
  <c r="BC40" i="92" s="1"/>
  <c r="BA40" i="92"/>
  <c r="AY40" i="92"/>
  <c r="AX40" i="92"/>
  <c r="AW40" i="92"/>
  <c r="AV40" i="92"/>
  <c r="AU40" i="92"/>
  <c r="AT40" i="92"/>
  <c r="AS40" i="92"/>
  <c r="AR40" i="92"/>
  <c r="AQ40" i="92"/>
  <c r="AP40" i="92"/>
  <c r="AO40" i="92"/>
  <c r="AN40" i="92"/>
  <c r="AM40" i="92"/>
  <c r="AK40" i="92"/>
  <c r="R40" i="92"/>
  <c r="BB39" i="92"/>
  <c r="BC39" i="92" s="1"/>
  <c r="BA39" i="92"/>
  <c r="AY39" i="92"/>
  <c r="AX39" i="92"/>
  <c r="AW39" i="92"/>
  <c r="AV39" i="92"/>
  <c r="AU39" i="92"/>
  <c r="AT39" i="92"/>
  <c r="AS39" i="92"/>
  <c r="AR39" i="92"/>
  <c r="AQ39" i="92"/>
  <c r="AP39" i="92"/>
  <c r="AO39" i="92"/>
  <c r="AN39" i="92"/>
  <c r="AM39" i="92"/>
  <c r="AK39" i="92"/>
  <c r="R39" i="92"/>
  <c r="BB38" i="92"/>
  <c r="BC38" i="92" s="1"/>
  <c r="BA38" i="92"/>
  <c r="AY38" i="92"/>
  <c r="AX38" i="92"/>
  <c r="AW38" i="92"/>
  <c r="AV38" i="92"/>
  <c r="AU38" i="92"/>
  <c r="AT38" i="92"/>
  <c r="AS38" i="92"/>
  <c r="AR38" i="92"/>
  <c r="AQ38" i="92"/>
  <c r="AP38" i="92"/>
  <c r="AO38" i="92"/>
  <c r="AN38" i="92"/>
  <c r="AM38" i="92"/>
  <c r="AK38" i="92"/>
  <c r="R38" i="92"/>
  <c r="BB37" i="92"/>
  <c r="BC37" i="92" s="1"/>
  <c r="BA37" i="92"/>
  <c r="AY37" i="92"/>
  <c r="AX37" i="92"/>
  <c r="AW37" i="92"/>
  <c r="AV37" i="92"/>
  <c r="AU37" i="92"/>
  <c r="AT37" i="92"/>
  <c r="AS37" i="92"/>
  <c r="AR37" i="92"/>
  <c r="AQ37" i="92"/>
  <c r="AP37" i="92"/>
  <c r="AO37" i="92"/>
  <c r="AN37" i="92"/>
  <c r="AM37" i="92"/>
  <c r="AK37" i="92"/>
  <c r="R37" i="92"/>
  <c r="BB36" i="92"/>
  <c r="BC36" i="92" s="1"/>
  <c r="BA36" i="92"/>
  <c r="AY36" i="92"/>
  <c r="AX36" i="92"/>
  <c r="AW36" i="92"/>
  <c r="AV36" i="92"/>
  <c r="AU36" i="92"/>
  <c r="AT36" i="92"/>
  <c r="AS36" i="92"/>
  <c r="AR36" i="92"/>
  <c r="AQ36" i="92"/>
  <c r="AP36" i="92"/>
  <c r="AO36" i="92"/>
  <c r="AN36" i="92"/>
  <c r="AM36" i="92"/>
  <c r="AK36" i="92"/>
  <c r="R36" i="92"/>
  <c r="BB35" i="92"/>
  <c r="BC35" i="92" s="1"/>
  <c r="BA35" i="92"/>
  <c r="AY35" i="92"/>
  <c r="AX35" i="92"/>
  <c r="AW35" i="92"/>
  <c r="AV35" i="92"/>
  <c r="AU35" i="92"/>
  <c r="AT35" i="92"/>
  <c r="AS35" i="92"/>
  <c r="AR35" i="92"/>
  <c r="AQ35" i="92"/>
  <c r="AP35" i="92"/>
  <c r="AO35" i="92"/>
  <c r="AN35" i="92"/>
  <c r="AM35" i="92"/>
  <c r="AK35" i="92"/>
  <c r="R35" i="92"/>
  <c r="BB34" i="92"/>
  <c r="BC34" i="92" s="1"/>
  <c r="BA34" i="92"/>
  <c r="AY34" i="92"/>
  <c r="AX34" i="92"/>
  <c r="AW34" i="92"/>
  <c r="AV34" i="92"/>
  <c r="AU34" i="92"/>
  <c r="AT34" i="92"/>
  <c r="AS34" i="92"/>
  <c r="AR34" i="92"/>
  <c r="AQ34" i="92"/>
  <c r="AP34" i="92"/>
  <c r="AO34" i="92"/>
  <c r="AN34" i="92"/>
  <c r="AM34" i="92"/>
  <c r="AK34" i="92"/>
  <c r="R34" i="92"/>
  <c r="BB33" i="92"/>
  <c r="BC33" i="92" s="1"/>
  <c r="BA33" i="92"/>
  <c r="AY33" i="92"/>
  <c r="AX33" i="92"/>
  <c r="AW33" i="92"/>
  <c r="AV33" i="92"/>
  <c r="AU33" i="92"/>
  <c r="AT33" i="92"/>
  <c r="AS33" i="92"/>
  <c r="AR33" i="92"/>
  <c r="AQ33" i="92"/>
  <c r="AP33" i="92"/>
  <c r="AO33" i="92"/>
  <c r="AN33" i="92"/>
  <c r="AM33" i="92"/>
  <c r="AK33" i="92"/>
  <c r="R33" i="92"/>
  <c r="BB32" i="92"/>
  <c r="BC32" i="92" s="1"/>
  <c r="BA32" i="92"/>
  <c r="AY32" i="92"/>
  <c r="AX32" i="92"/>
  <c r="AW32" i="92"/>
  <c r="AV32" i="92"/>
  <c r="AU32" i="92"/>
  <c r="AT32" i="92"/>
  <c r="AS32" i="92"/>
  <c r="AR32" i="92"/>
  <c r="AQ32" i="92"/>
  <c r="AP32" i="92"/>
  <c r="AO32" i="92"/>
  <c r="AN32" i="92"/>
  <c r="AM32" i="92"/>
  <c r="AK32" i="92"/>
  <c r="R32" i="92"/>
  <c r="BB31" i="92"/>
  <c r="BC31" i="92" s="1"/>
  <c r="BA31" i="92"/>
  <c r="AY31" i="92"/>
  <c r="AX31" i="92"/>
  <c r="AW31" i="92"/>
  <c r="AV31" i="92"/>
  <c r="AU31" i="92"/>
  <c r="AT31" i="92"/>
  <c r="AS31" i="92"/>
  <c r="AR31" i="92"/>
  <c r="AQ31" i="92"/>
  <c r="AP31" i="92"/>
  <c r="AO31" i="92"/>
  <c r="AN31" i="92"/>
  <c r="AM31" i="92"/>
  <c r="AK31" i="92"/>
  <c r="R31" i="92"/>
  <c r="BB30" i="92"/>
  <c r="BA30" i="92"/>
  <c r="AY30" i="92"/>
  <c r="AX30" i="92"/>
  <c r="AW30" i="92"/>
  <c r="AV30" i="92"/>
  <c r="AU30" i="92"/>
  <c r="AT30" i="92"/>
  <c r="AS30" i="92"/>
  <c r="AR30" i="92"/>
  <c r="AQ30" i="92"/>
  <c r="AP30" i="92"/>
  <c r="AO30" i="92"/>
  <c r="AN30" i="92"/>
  <c r="AM30" i="92"/>
  <c r="AK30" i="92"/>
  <c r="R30" i="92"/>
  <c r="BB29" i="92"/>
  <c r="BA29" i="92"/>
  <c r="AY29" i="92"/>
  <c r="AX29" i="92"/>
  <c r="AW29" i="92"/>
  <c r="AV29" i="92"/>
  <c r="AU29" i="92"/>
  <c r="AT29" i="92"/>
  <c r="AS29" i="92"/>
  <c r="AR29" i="92"/>
  <c r="AQ29" i="92"/>
  <c r="AP29" i="92"/>
  <c r="AO29" i="92"/>
  <c r="AN29" i="92"/>
  <c r="AM29" i="92"/>
  <c r="AK29" i="92"/>
  <c r="R29" i="92"/>
  <c r="R26" i="92"/>
  <c r="R48" i="92" s="1"/>
  <c r="AK48" i="92" s="1"/>
  <c r="BC48" i="92" s="1"/>
  <c r="T24" i="92"/>
  <c r="AJ23" i="92"/>
  <c r="AK23" i="92" s="1"/>
  <c r="AI23" i="92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Q23" i="92"/>
  <c r="R23" i="92" s="1"/>
  <c r="P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J22" i="92"/>
  <c r="AK22" i="92" s="1"/>
  <c r="AI22" i="92"/>
  <c r="AG22" i="92"/>
  <c r="AF22" i="92"/>
  <c r="AE22" i="92"/>
  <c r="AD22" i="92"/>
  <c r="AV22" i="92" s="1"/>
  <c r="AC22" i="92"/>
  <c r="AB22" i="92"/>
  <c r="AA22" i="92"/>
  <c r="Z22" i="92"/>
  <c r="AR22" i="92" s="1"/>
  <c r="Y22" i="92"/>
  <c r="X22" i="92"/>
  <c r="W22" i="92"/>
  <c r="V22" i="92"/>
  <c r="AN22" i="92" s="1"/>
  <c r="U22" i="92"/>
  <c r="Q22" i="92"/>
  <c r="R22" i="92" s="1"/>
  <c r="P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J21" i="92"/>
  <c r="AK21" i="92" s="1"/>
  <c r="AI21" i="92"/>
  <c r="AG21" i="92"/>
  <c r="AF21" i="92"/>
  <c r="AX21" i="92" s="1"/>
  <c r="AE21" i="92"/>
  <c r="AD21" i="92"/>
  <c r="AC21" i="92"/>
  <c r="AB21" i="92"/>
  <c r="AT21" i="92" s="1"/>
  <c r="AA21" i="92"/>
  <c r="Z21" i="92"/>
  <c r="Y21" i="92"/>
  <c r="X21" i="92"/>
  <c r="AP21" i="92" s="1"/>
  <c r="W21" i="92"/>
  <c r="V21" i="92"/>
  <c r="U21" i="92"/>
  <c r="Q21" i="92"/>
  <c r="R21" i="92" s="1"/>
  <c r="P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J20" i="92"/>
  <c r="AK20" i="92" s="1"/>
  <c r="AI20" i="92"/>
  <c r="AG20" i="92"/>
  <c r="AF20" i="92"/>
  <c r="AE20" i="92"/>
  <c r="AD20" i="92"/>
  <c r="AC20" i="92"/>
  <c r="AB20" i="92"/>
  <c r="AA20" i="92"/>
  <c r="Z20" i="92"/>
  <c r="Y20" i="92"/>
  <c r="X20" i="92"/>
  <c r="W20" i="92"/>
  <c r="V20" i="92"/>
  <c r="U20" i="92"/>
  <c r="Q20" i="92"/>
  <c r="R20" i="92" s="1"/>
  <c r="P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V19" i="92"/>
  <c r="AM19" i="92"/>
  <c r="AY19" i="92"/>
  <c r="AX19" i="92"/>
  <c r="AW19" i="92"/>
  <c r="AU19" i="92"/>
  <c r="AT19" i="92"/>
  <c r="AS19" i="92"/>
  <c r="AR19" i="92"/>
  <c r="AQ19" i="92"/>
  <c r="AP19" i="92"/>
  <c r="AO19" i="92"/>
  <c r="AN19" i="92"/>
  <c r="A63" i="92"/>
  <c r="BB18" i="92"/>
  <c r="BC18" i="92" s="1"/>
  <c r="AY18" i="92"/>
  <c r="AY23" i="92" s="1"/>
  <c r="AX18" i="92"/>
  <c r="AW18" i="92"/>
  <c r="AV18" i="92"/>
  <c r="AU18" i="92"/>
  <c r="AU23" i="92" s="1"/>
  <c r="AT18" i="92"/>
  <c r="AS18" i="92"/>
  <c r="AR18" i="92"/>
  <c r="AQ18" i="92"/>
  <c r="AQ23" i="92" s="1"/>
  <c r="AP18" i="92"/>
  <c r="AO18" i="92"/>
  <c r="AN18" i="92"/>
  <c r="AM18" i="92"/>
  <c r="AK18" i="92"/>
  <c r="R18" i="92"/>
  <c r="BB17" i="92"/>
  <c r="BC17" i="92" s="1"/>
  <c r="AY17" i="92"/>
  <c r="AX17" i="92"/>
  <c r="AW17" i="92"/>
  <c r="AV17" i="92"/>
  <c r="AU17" i="92"/>
  <c r="AT17" i="92"/>
  <c r="AS17" i="92"/>
  <c r="AR17" i="92"/>
  <c r="AQ17" i="92"/>
  <c r="AP17" i="92"/>
  <c r="AO17" i="92"/>
  <c r="AN17" i="92"/>
  <c r="AM17" i="92"/>
  <c r="AK17" i="92"/>
  <c r="R17" i="92"/>
  <c r="BB16" i="92"/>
  <c r="BC16" i="92" s="1"/>
  <c r="AY16" i="92"/>
  <c r="AX16" i="92"/>
  <c r="AW16" i="92"/>
  <c r="AV16" i="92"/>
  <c r="AU16" i="92"/>
  <c r="AT16" i="92"/>
  <c r="AS16" i="92"/>
  <c r="AR16" i="92"/>
  <c r="AQ16" i="92"/>
  <c r="AP16" i="92"/>
  <c r="AO16" i="92"/>
  <c r="AN16" i="92"/>
  <c r="AM16" i="92"/>
  <c r="AK16" i="92"/>
  <c r="R16" i="92"/>
  <c r="BB15" i="92"/>
  <c r="BC15" i="92" s="1"/>
  <c r="AY15" i="92"/>
  <c r="AX15" i="92"/>
  <c r="AW15" i="92"/>
  <c r="AV15" i="92"/>
  <c r="AU15" i="92"/>
  <c r="AT15" i="92"/>
  <c r="AS15" i="92"/>
  <c r="AR15" i="92"/>
  <c r="AQ15" i="92"/>
  <c r="AP15" i="92"/>
  <c r="AO15" i="92"/>
  <c r="AN15" i="92"/>
  <c r="AM15" i="92"/>
  <c r="AK15" i="92"/>
  <c r="R15" i="92"/>
  <c r="BB14" i="92"/>
  <c r="BC14" i="92" s="1"/>
  <c r="AY14" i="92"/>
  <c r="AX14" i="92"/>
  <c r="AW14" i="92"/>
  <c r="AV14" i="92"/>
  <c r="AU14" i="92"/>
  <c r="AT14" i="92"/>
  <c r="AS14" i="92"/>
  <c r="AR14" i="92"/>
  <c r="AQ14" i="92"/>
  <c r="AP14" i="92"/>
  <c r="AO14" i="92"/>
  <c r="AN14" i="92"/>
  <c r="AM14" i="92"/>
  <c r="AK14" i="92"/>
  <c r="R14" i="92"/>
  <c r="BB13" i="92"/>
  <c r="BC13" i="92" s="1"/>
  <c r="AY13" i="92"/>
  <c r="AX13" i="92"/>
  <c r="AW13" i="92"/>
  <c r="AV13" i="92"/>
  <c r="AU13" i="92"/>
  <c r="AT13" i="92"/>
  <c r="AS13" i="92"/>
  <c r="AR13" i="92"/>
  <c r="AQ13" i="92"/>
  <c r="AP13" i="92"/>
  <c r="AO13" i="92"/>
  <c r="AN13" i="92"/>
  <c r="AM13" i="92"/>
  <c r="AK13" i="92"/>
  <c r="R13" i="92"/>
  <c r="BB12" i="92"/>
  <c r="BC12" i="92" s="1"/>
  <c r="AY12" i="92"/>
  <c r="AX12" i="92"/>
  <c r="AW12" i="92"/>
  <c r="AV12" i="92"/>
  <c r="AU12" i="92"/>
  <c r="AT12" i="92"/>
  <c r="AS12" i="92"/>
  <c r="AR12" i="92"/>
  <c r="AQ12" i="92"/>
  <c r="AP12" i="92"/>
  <c r="AO12" i="92"/>
  <c r="AN12" i="92"/>
  <c r="AM12" i="92"/>
  <c r="AK12" i="92"/>
  <c r="R12" i="92"/>
  <c r="BB11" i="92"/>
  <c r="BC11" i="92" s="1"/>
  <c r="AY11" i="92"/>
  <c r="AX11" i="92"/>
  <c r="AW11" i="92"/>
  <c r="AV11" i="92"/>
  <c r="AU11" i="92"/>
  <c r="AT11" i="92"/>
  <c r="AS11" i="92"/>
  <c r="AR11" i="92"/>
  <c r="AQ11" i="92"/>
  <c r="AP11" i="92"/>
  <c r="AO11" i="92"/>
  <c r="AN11" i="92"/>
  <c r="AM11" i="92"/>
  <c r="AK11" i="92"/>
  <c r="R11" i="92"/>
  <c r="BB10" i="92"/>
  <c r="BC10" i="92" s="1"/>
  <c r="AY10" i="92"/>
  <c r="AX10" i="92"/>
  <c r="AW10" i="92"/>
  <c r="AV10" i="92"/>
  <c r="AU10" i="92"/>
  <c r="AT10" i="92"/>
  <c r="AS10" i="92"/>
  <c r="AR10" i="92"/>
  <c r="AQ10" i="92"/>
  <c r="AP10" i="92"/>
  <c r="AO10" i="92"/>
  <c r="AN10" i="92"/>
  <c r="AM10" i="92"/>
  <c r="AK10" i="92"/>
  <c r="R10" i="92"/>
  <c r="BB9" i="92"/>
  <c r="BC9" i="92" s="1"/>
  <c r="AY9" i="92"/>
  <c r="AX9" i="92"/>
  <c r="AW9" i="92"/>
  <c r="AV9" i="92"/>
  <c r="AU9" i="92"/>
  <c r="AT9" i="92"/>
  <c r="AS9" i="92"/>
  <c r="AR9" i="92"/>
  <c r="AQ9" i="92"/>
  <c r="AP9" i="92"/>
  <c r="AO9" i="92"/>
  <c r="AN9" i="92"/>
  <c r="AM9" i="92"/>
  <c r="AK9" i="92"/>
  <c r="R9" i="92"/>
  <c r="BB8" i="92"/>
  <c r="AY8" i="92"/>
  <c r="AX8" i="92"/>
  <c r="AW8" i="92"/>
  <c r="AV8" i="92"/>
  <c r="AU8" i="92"/>
  <c r="AT8" i="92"/>
  <c r="AS8" i="92"/>
  <c r="AR8" i="92"/>
  <c r="AQ8" i="92"/>
  <c r="AP8" i="92"/>
  <c r="AO8" i="92"/>
  <c r="AN8" i="92"/>
  <c r="AM8" i="92"/>
  <c r="AK8" i="92"/>
  <c r="R8" i="92"/>
  <c r="BB7" i="92"/>
  <c r="AY7" i="92"/>
  <c r="AX7" i="92"/>
  <c r="AW7" i="92"/>
  <c r="AV7" i="92"/>
  <c r="AU7" i="92"/>
  <c r="AT7" i="92"/>
  <c r="AS7" i="92"/>
  <c r="AR7" i="92"/>
  <c r="AQ7" i="92"/>
  <c r="AP7" i="92"/>
  <c r="AO7" i="92"/>
  <c r="AN7" i="92"/>
  <c r="AM7" i="92"/>
  <c r="AK7" i="92"/>
  <c r="R7" i="92"/>
  <c r="AJ67" i="91"/>
  <c r="BB67" i="91" s="1"/>
  <c r="BC67" i="91" s="1"/>
  <c r="AI67" i="91"/>
  <c r="AG67" i="91"/>
  <c r="AF67" i="91"/>
  <c r="AE67" i="91"/>
  <c r="AD67" i="91"/>
  <c r="AC67" i="91"/>
  <c r="AB67" i="91"/>
  <c r="AT67" i="91" s="1"/>
  <c r="AA67" i="91"/>
  <c r="AS67" i="91" s="1"/>
  <c r="Z67" i="91"/>
  <c r="Y67" i="91"/>
  <c r="X67" i="91"/>
  <c r="AP67" i="91" s="1"/>
  <c r="W67" i="91"/>
  <c r="AO67" i="91" s="1"/>
  <c r="V67" i="91"/>
  <c r="U67" i="91"/>
  <c r="Q67" i="91"/>
  <c r="R67" i="91" s="1"/>
  <c r="N67" i="91"/>
  <c r="M67" i="91"/>
  <c r="L67" i="91"/>
  <c r="K67" i="91"/>
  <c r="J67" i="91"/>
  <c r="I67" i="91"/>
  <c r="H67" i="91"/>
  <c r="G67" i="91"/>
  <c r="F67" i="91"/>
  <c r="AQ67" i="91" s="1"/>
  <c r="E67" i="91"/>
  <c r="D67" i="91"/>
  <c r="C67" i="91"/>
  <c r="B67" i="91"/>
  <c r="AJ66" i="91"/>
  <c r="BB66" i="91" s="1"/>
  <c r="BC66" i="91" s="1"/>
  <c r="AI66" i="91"/>
  <c r="AG66" i="91"/>
  <c r="AY66" i="91" s="1"/>
  <c r="AF66" i="91"/>
  <c r="AE66" i="91"/>
  <c r="AD66" i="91"/>
  <c r="AC66" i="91"/>
  <c r="AU66" i="91" s="1"/>
  <c r="AB66" i="91"/>
  <c r="AA66" i="91"/>
  <c r="Z66" i="91"/>
  <c r="Y66" i="91"/>
  <c r="AQ66" i="91" s="1"/>
  <c r="X66" i="91"/>
  <c r="W66" i="91"/>
  <c r="V66" i="91"/>
  <c r="AN66" i="91" s="1"/>
  <c r="U66" i="91"/>
  <c r="AM66" i="91" s="1"/>
  <c r="R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J65" i="91"/>
  <c r="AK65" i="91" s="1"/>
  <c r="AI65" i="91"/>
  <c r="AG65" i="91"/>
  <c r="AF65" i="91"/>
  <c r="AE65" i="91"/>
  <c r="AW65" i="91" s="1"/>
  <c r="AD65" i="91"/>
  <c r="AC65" i="91"/>
  <c r="AB65" i="91"/>
  <c r="AA65" i="91"/>
  <c r="AS65" i="91" s="1"/>
  <c r="Z65" i="91"/>
  <c r="Y65" i="91"/>
  <c r="X65" i="91"/>
  <c r="W65" i="91"/>
  <c r="AO65" i="91" s="1"/>
  <c r="V65" i="91"/>
  <c r="U65" i="91"/>
  <c r="R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J64" i="91"/>
  <c r="AK64" i="91" s="1"/>
  <c r="AI64" i="91"/>
  <c r="AG64" i="91"/>
  <c r="AF64" i="91"/>
  <c r="AE64" i="91"/>
  <c r="AD64" i="91"/>
  <c r="AC64" i="91"/>
  <c r="AU64" i="91" s="1"/>
  <c r="AB64" i="91"/>
  <c r="AA64" i="91"/>
  <c r="Z64" i="91"/>
  <c r="Y64" i="91"/>
  <c r="AQ64" i="91" s="1"/>
  <c r="X64" i="91"/>
  <c r="W64" i="91"/>
  <c r="V64" i="91"/>
  <c r="U64" i="91"/>
  <c r="AM64" i="91" s="1"/>
  <c r="Q64" i="91"/>
  <c r="R64" i="91" s="1"/>
  <c r="N64" i="91"/>
  <c r="M64" i="91"/>
  <c r="L64" i="91"/>
  <c r="K64" i="91"/>
  <c r="J64" i="91"/>
  <c r="I64" i="91"/>
  <c r="H64" i="91"/>
  <c r="G64" i="91"/>
  <c r="F64" i="91"/>
  <c r="E64" i="91"/>
  <c r="D64" i="91"/>
  <c r="C64" i="91"/>
  <c r="B64" i="91"/>
  <c r="A63" i="91"/>
  <c r="BB62" i="91"/>
  <c r="BC62" i="91" s="1"/>
  <c r="AY62" i="91"/>
  <c r="AX62" i="91"/>
  <c r="AW62" i="91"/>
  <c r="AV62" i="91"/>
  <c r="AU62" i="91"/>
  <c r="AT62" i="91"/>
  <c r="AS62" i="91"/>
  <c r="AR62" i="91"/>
  <c r="AQ62" i="91"/>
  <c r="AP62" i="91"/>
  <c r="AO62" i="91"/>
  <c r="AN62" i="91"/>
  <c r="AM62" i="91"/>
  <c r="AK62" i="91"/>
  <c r="R62" i="91"/>
  <c r="BB61" i="91"/>
  <c r="BC61" i="91" s="1"/>
  <c r="AY61" i="91"/>
  <c r="AX61" i="91"/>
  <c r="AW61" i="91"/>
  <c r="AV61" i="91"/>
  <c r="AU61" i="91"/>
  <c r="AT61" i="91"/>
  <c r="AS61" i="91"/>
  <c r="AR61" i="91"/>
  <c r="AQ61" i="91"/>
  <c r="AP61" i="91"/>
  <c r="AO61" i="91"/>
  <c r="AN61" i="91"/>
  <c r="AM61" i="91"/>
  <c r="AK61" i="91"/>
  <c r="R61" i="91"/>
  <c r="BB60" i="91"/>
  <c r="BC60" i="91" s="1"/>
  <c r="AY60" i="91"/>
  <c r="AX60" i="91"/>
  <c r="AW60" i="91"/>
  <c r="AV60" i="91"/>
  <c r="AU60" i="91"/>
  <c r="AT60" i="91"/>
  <c r="AS60" i="91"/>
  <c r="AR60" i="91"/>
  <c r="AQ60" i="91"/>
  <c r="AP60" i="91"/>
  <c r="AO60" i="91"/>
  <c r="AN60" i="91"/>
  <c r="AM60" i="91"/>
  <c r="AK60" i="91"/>
  <c r="R60" i="91"/>
  <c r="BB59" i="91"/>
  <c r="BC59" i="91" s="1"/>
  <c r="AY59" i="9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K59" i="91"/>
  <c r="R59" i="91"/>
  <c r="BB58" i="91"/>
  <c r="BC58" i="91" s="1"/>
  <c r="AY58" i="91"/>
  <c r="AX58" i="91"/>
  <c r="AW58" i="91"/>
  <c r="AV58" i="91"/>
  <c r="AU58" i="91"/>
  <c r="AT58" i="91"/>
  <c r="AS58" i="91"/>
  <c r="AR58" i="91"/>
  <c r="AQ58" i="91"/>
  <c r="AP58" i="91"/>
  <c r="AO58" i="91"/>
  <c r="AN58" i="91"/>
  <c r="AM58" i="91"/>
  <c r="AK58" i="91"/>
  <c r="R58" i="91"/>
  <c r="BB57" i="91"/>
  <c r="BC57" i="91" s="1"/>
  <c r="AY57" i="91"/>
  <c r="AX57" i="91"/>
  <c r="AW57" i="91"/>
  <c r="AV57" i="91"/>
  <c r="AU57" i="91"/>
  <c r="AT57" i="91"/>
  <c r="AS57" i="91"/>
  <c r="AR57" i="91"/>
  <c r="AQ57" i="91"/>
  <c r="AP57" i="91"/>
  <c r="AO57" i="91"/>
  <c r="AN57" i="91"/>
  <c r="AM57" i="91"/>
  <c r="AK57" i="91"/>
  <c r="R57" i="91"/>
  <c r="BB56" i="91"/>
  <c r="BC56" i="91" s="1"/>
  <c r="AY56" i="91"/>
  <c r="AX56" i="91"/>
  <c r="AW56" i="91"/>
  <c r="AV56" i="91"/>
  <c r="AU56" i="91"/>
  <c r="AT56" i="91"/>
  <c r="AS56" i="91"/>
  <c r="AR56" i="91"/>
  <c r="AQ56" i="91"/>
  <c r="AP56" i="91"/>
  <c r="AO56" i="91"/>
  <c r="AN56" i="91"/>
  <c r="AM56" i="91"/>
  <c r="AK56" i="91"/>
  <c r="R56" i="91"/>
  <c r="BB55" i="91"/>
  <c r="BC55" i="91" s="1"/>
  <c r="AY55" i="91"/>
  <c r="AX55" i="91"/>
  <c r="AW55" i="91"/>
  <c r="AV55" i="91"/>
  <c r="AU55" i="91"/>
  <c r="AT55" i="91"/>
  <c r="AS55" i="91"/>
  <c r="AR55" i="91"/>
  <c r="AQ55" i="91"/>
  <c r="AP55" i="91"/>
  <c r="AO55" i="91"/>
  <c r="AN55" i="91"/>
  <c r="AM55" i="91"/>
  <c r="AK55" i="91"/>
  <c r="R55" i="91"/>
  <c r="BB54" i="91"/>
  <c r="BC54" i="91" s="1"/>
  <c r="AY54" i="91"/>
  <c r="AX54" i="91"/>
  <c r="AW54" i="91"/>
  <c r="AV54" i="91"/>
  <c r="AU54" i="91"/>
  <c r="AT54" i="91"/>
  <c r="AS54" i="91"/>
  <c r="AR54" i="91"/>
  <c r="AQ54" i="91"/>
  <c r="AP54" i="91"/>
  <c r="AO54" i="91"/>
  <c r="AN54" i="91"/>
  <c r="AM54" i="91"/>
  <c r="AK54" i="91"/>
  <c r="R54" i="91"/>
  <c r="BB53" i="91"/>
  <c r="BC53" i="91" s="1"/>
  <c r="AY53" i="91"/>
  <c r="AX53" i="91"/>
  <c r="AW53" i="91"/>
  <c r="AV53" i="91"/>
  <c r="AU53" i="91"/>
  <c r="AT53" i="91"/>
  <c r="AS53" i="91"/>
  <c r="AR53" i="91"/>
  <c r="AQ53" i="91"/>
  <c r="AP53" i="91"/>
  <c r="AO53" i="91"/>
  <c r="AN53" i="91"/>
  <c r="AM53" i="91"/>
  <c r="AK53" i="91"/>
  <c r="R53" i="91"/>
  <c r="BB52" i="91"/>
  <c r="AY52" i="91"/>
  <c r="AX52" i="91"/>
  <c r="AW52" i="91"/>
  <c r="AV52" i="91"/>
  <c r="AU52" i="91"/>
  <c r="AT52" i="91"/>
  <c r="AS52" i="91"/>
  <c r="AR52" i="91"/>
  <c r="AQ52" i="91"/>
  <c r="AP52" i="91"/>
  <c r="AO52" i="91"/>
  <c r="AN52" i="91"/>
  <c r="AM52" i="91"/>
  <c r="AK52" i="91"/>
  <c r="R52" i="91"/>
  <c r="BB51" i="91"/>
  <c r="AY51" i="91"/>
  <c r="AX51" i="91"/>
  <c r="AW51" i="91"/>
  <c r="AV51" i="91"/>
  <c r="AU51" i="91"/>
  <c r="AT51" i="91"/>
  <c r="AS51" i="91"/>
  <c r="AR51" i="91"/>
  <c r="AQ51" i="91"/>
  <c r="AP51" i="91"/>
  <c r="AO51" i="91"/>
  <c r="AN51" i="91"/>
  <c r="AM51" i="91"/>
  <c r="AK51" i="91"/>
  <c r="R51" i="91"/>
  <c r="BC48" i="91"/>
  <c r="BB45" i="91"/>
  <c r="BC45" i="91" s="1"/>
  <c r="AK45" i="91"/>
  <c r="AG45" i="91"/>
  <c r="AF45" i="91"/>
  <c r="AE45" i="91"/>
  <c r="AD45" i="91"/>
  <c r="AV45" i="91" s="1"/>
  <c r="AC45" i="91"/>
  <c r="AB45" i="91"/>
  <c r="AA45" i="91"/>
  <c r="Z45" i="91"/>
  <c r="AR45" i="91" s="1"/>
  <c r="Y45" i="91"/>
  <c r="X45" i="91"/>
  <c r="W45" i="91"/>
  <c r="V45" i="91"/>
  <c r="AN45" i="91" s="1"/>
  <c r="U45" i="91"/>
  <c r="R45" i="91"/>
  <c r="BA45" i="91"/>
  <c r="N45" i="91"/>
  <c r="M45" i="91"/>
  <c r="L45" i="91"/>
  <c r="K45" i="91"/>
  <c r="J45" i="91"/>
  <c r="I45" i="91"/>
  <c r="H45" i="91"/>
  <c r="G45" i="91"/>
  <c r="F45" i="91"/>
  <c r="E45" i="91"/>
  <c r="D45" i="91"/>
  <c r="C45" i="91"/>
  <c r="B45" i="91"/>
  <c r="BB44" i="91"/>
  <c r="BC44" i="91" s="1"/>
  <c r="AK44" i="91"/>
  <c r="AG44" i="91"/>
  <c r="AF44" i="91"/>
  <c r="AX44" i="91" s="1"/>
  <c r="AE44" i="91"/>
  <c r="AW44" i="91" s="1"/>
  <c r="AD44" i="91"/>
  <c r="AC44" i="91"/>
  <c r="AB44" i="91"/>
  <c r="AT44" i="91" s="1"/>
  <c r="AA44" i="91"/>
  <c r="AS44" i="91" s="1"/>
  <c r="Z44" i="91"/>
  <c r="Y44" i="91"/>
  <c r="X44" i="91"/>
  <c r="AP44" i="91" s="1"/>
  <c r="W44" i="91"/>
  <c r="AO44" i="91" s="1"/>
  <c r="V44" i="91"/>
  <c r="U44" i="91"/>
  <c r="R44" i="91"/>
  <c r="N44" i="91"/>
  <c r="M44" i="91"/>
  <c r="L44" i="91"/>
  <c r="K44" i="91"/>
  <c r="J44" i="91"/>
  <c r="I44" i="91"/>
  <c r="H44" i="91"/>
  <c r="G44" i="91"/>
  <c r="F44" i="91"/>
  <c r="E44" i="91"/>
  <c r="D44" i="91"/>
  <c r="C44" i="91"/>
  <c r="B44" i="91"/>
  <c r="AJ43" i="91"/>
  <c r="AK43" i="91" s="1"/>
  <c r="AG43" i="91"/>
  <c r="AF43" i="91"/>
  <c r="AE43" i="91"/>
  <c r="AD43" i="91"/>
  <c r="AC43" i="91"/>
  <c r="AU43" i="91" s="1"/>
  <c r="AB43" i="91"/>
  <c r="AA43" i="91"/>
  <c r="Z43" i="91"/>
  <c r="Y43" i="91"/>
  <c r="AQ43" i="91" s="1"/>
  <c r="X43" i="91"/>
  <c r="W43" i="91"/>
  <c r="V43" i="91"/>
  <c r="U43" i="91"/>
  <c r="AM43" i="91" s="1"/>
  <c r="Q43" i="91"/>
  <c r="R43" i="91" s="1"/>
  <c r="N43" i="91"/>
  <c r="M43" i="91"/>
  <c r="L43" i="91"/>
  <c r="K43" i="91"/>
  <c r="J43" i="91"/>
  <c r="I43" i="91"/>
  <c r="H43" i="91"/>
  <c r="G43" i="91"/>
  <c r="F43" i="91"/>
  <c r="E43" i="91"/>
  <c r="D43" i="91"/>
  <c r="C43" i="91"/>
  <c r="B43" i="91"/>
  <c r="AJ42" i="91"/>
  <c r="BB42" i="91" s="1"/>
  <c r="BC42" i="91" s="1"/>
  <c r="AG42" i="91"/>
  <c r="AF42" i="91"/>
  <c r="AE42" i="91"/>
  <c r="AD42" i="91"/>
  <c r="AC42" i="91"/>
  <c r="AB42" i="91"/>
  <c r="AA42" i="91"/>
  <c r="AS42" i="91" s="1"/>
  <c r="Z42" i="91"/>
  <c r="Y42" i="91"/>
  <c r="X42" i="91"/>
  <c r="W42" i="91"/>
  <c r="AO42" i="91" s="1"/>
  <c r="V42" i="91"/>
  <c r="U42" i="91"/>
  <c r="Q42" i="91"/>
  <c r="R42" i="91" s="1"/>
  <c r="BA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V41" i="91"/>
  <c r="AN41" i="91"/>
  <c r="A41" i="91"/>
  <c r="BB40" i="91"/>
  <c r="BC40" i="91" s="1"/>
  <c r="AY40" i="91"/>
  <c r="AX40" i="91"/>
  <c r="AW40" i="91"/>
  <c r="AV40" i="91"/>
  <c r="AU40" i="91"/>
  <c r="AT40" i="91"/>
  <c r="AS40" i="91"/>
  <c r="AR40" i="91"/>
  <c r="AQ40" i="91"/>
  <c r="AP40" i="91"/>
  <c r="AO40" i="91"/>
  <c r="AN40" i="91"/>
  <c r="AM40" i="91"/>
  <c r="AK40" i="91"/>
  <c r="R40" i="91"/>
  <c r="BB39" i="91"/>
  <c r="BC39" i="91" s="1"/>
  <c r="AY39" i="91"/>
  <c r="AX39" i="91"/>
  <c r="AW39" i="91"/>
  <c r="AV39" i="91"/>
  <c r="AU39" i="91"/>
  <c r="AT39" i="91"/>
  <c r="AS39" i="91"/>
  <c r="AR39" i="91"/>
  <c r="AQ39" i="91"/>
  <c r="AP39" i="91"/>
  <c r="AO39" i="91"/>
  <c r="AN39" i="91"/>
  <c r="AM39" i="91"/>
  <c r="AK39" i="91"/>
  <c r="R39" i="91"/>
  <c r="BB38" i="91"/>
  <c r="BC38" i="91" s="1"/>
  <c r="AY38" i="91"/>
  <c r="AX38" i="91"/>
  <c r="AW38" i="91"/>
  <c r="AV38" i="91"/>
  <c r="AU38" i="91"/>
  <c r="AT38" i="91"/>
  <c r="AS38" i="91"/>
  <c r="AR38" i="91"/>
  <c r="AQ38" i="91"/>
  <c r="AP38" i="91"/>
  <c r="AO38" i="91"/>
  <c r="AN38" i="91"/>
  <c r="AM38" i="91"/>
  <c r="AK38" i="91"/>
  <c r="R38" i="91"/>
  <c r="BB37" i="91"/>
  <c r="BC37" i="91" s="1"/>
  <c r="AY37" i="91"/>
  <c r="AX37" i="91"/>
  <c r="AW37" i="91"/>
  <c r="AV37" i="91"/>
  <c r="AU37" i="91"/>
  <c r="AT37" i="91"/>
  <c r="AS37" i="91"/>
  <c r="AR37" i="91"/>
  <c r="AQ37" i="91"/>
  <c r="AP37" i="91"/>
  <c r="AO37" i="91"/>
  <c r="AN37" i="91"/>
  <c r="AM37" i="91"/>
  <c r="AK37" i="91"/>
  <c r="R37" i="91"/>
  <c r="BB36" i="91"/>
  <c r="BC36" i="91" s="1"/>
  <c r="AY36" i="91"/>
  <c r="AX36" i="91"/>
  <c r="AW36" i="91"/>
  <c r="AV36" i="91"/>
  <c r="AU36" i="91"/>
  <c r="AT36" i="91"/>
  <c r="AS36" i="91"/>
  <c r="AR36" i="91"/>
  <c r="AQ36" i="91"/>
  <c r="AP36" i="91"/>
  <c r="AO36" i="91"/>
  <c r="AN36" i="91"/>
  <c r="AM36" i="91"/>
  <c r="AK36" i="91"/>
  <c r="R36" i="91"/>
  <c r="BB35" i="91"/>
  <c r="BC35" i="91" s="1"/>
  <c r="AY35" i="91"/>
  <c r="AX35" i="91"/>
  <c r="AW35" i="91"/>
  <c r="AV35" i="91"/>
  <c r="AU35" i="91"/>
  <c r="AT35" i="91"/>
  <c r="AS35" i="91"/>
  <c r="AR35" i="91"/>
  <c r="AQ35" i="91"/>
  <c r="AP35" i="91"/>
  <c r="AO35" i="91"/>
  <c r="AN35" i="91"/>
  <c r="AM35" i="91"/>
  <c r="AK35" i="91"/>
  <c r="R35" i="91"/>
  <c r="BB34" i="91"/>
  <c r="BC34" i="91" s="1"/>
  <c r="AY34" i="91"/>
  <c r="AX34" i="91"/>
  <c r="AW34" i="91"/>
  <c r="AV34" i="91"/>
  <c r="AU34" i="91"/>
  <c r="AT34" i="91"/>
  <c r="AS34" i="91"/>
  <c r="AR34" i="91"/>
  <c r="AQ34" i="91"/>
  <c r="AP34" i="91"/>
  <c r="AO34" i="91"/>
  <c r="AN34" i="91"/>
  <c r="AM34" i="91"/>
  <c r="AK34" i="91"/>
  <c r="R34" i="91"/>
  <c r="BB33" i="91"/>
  <c r="BC33" i="91" s="1"/>
  <c r="AY33" i="91"/>
  <c r="AX33" i="91"/>
  <c r="AW33" i="91"/>
  <c r="AV33" i="91"/>
  <c r="AU33" i="91"/>
  <c r="AT33" i="91"/>
  <c r="AS33" i="91"/>
  <c r="AR33" i="91"/>
  <c r="AQ33" i="91"/>
  <c r="AP33" i="91"/>
  <c r="AO33" i="91"/>
  <c r="AN33" i="91"/>
  <c r="AM33" i="91"/>
  <c r="AK33" i="91"/>
  <c r="R33" i="91"/>
  <c r="BB32" i="91"/>
  <c r="BC32" i="91" s="1"/>
  <c r="AY32" i="91"/>
  <c r="AX32" i="91"/>
  <c r="AW32" i="91"/>
  <c r="AV32" i="91"/>
  <c r="AU32" i="91"/>
  <c r="AT32" i="91"/>
  <c r="AS32" i="91"/>
  <c r="AR32" i="91"/>
  <c r="AQ32" i="91"/>
  <c r="AP32" i="91"/>
  <c r="AO32" i="91"/>
  <c r="AN32" i="91"/>
  <c r="AM32" i="91"/>
  <c r="AK32" i="91"/>
  <c r="R32" i="91"/>
  <c r="BB31" i="91"/>
  <c r="BC31" i="91" s="1"/>
  <c r="AY31" i="91"/>
  <c r="AX31" i="91"/>
  <c r="AW31" i="91"/>
  <c r="AV31" i="91"/>
  <c r="AU31" i="91"/>
  <c r="AT31" i="91"/>
  <c r="AS31" i="91"/>
  <c r="AR31" i="91"/>
  <c r="AQ31" i="91"/>
  <c r="AP31" i="91"/>
  <c r="AO31" i="91"/>
  <c r="AN31" i="91"/>
  <c r="AM31" i="91"/>
  <c r="AK31" i="91"/>
  <c r="R31" i="91"/>
  <c r="BB30" i="91"/>
  <c r="AY30" i="91"/>
  <c r="AX30" i="91"/>
  <c r="AW30" i="91"/>
  <c r="AV30" i="91"/>
  <c r="AU30" i="91"/>
  <c r="AT30" i="91"/>
  <c r="AS30" i="91"/>
  <c r="AR30" i="91"/>
  <c r="AQ30" i="91"/>
  <c r="AP30" i="91"/>
  <c r="AO30" i="91"/>
  <c r="AN30" i="91"/>
  <c r="AM30" i="91"/>
  <c r="AK30" i="91"/>
  <c r="R30" i="91"/>
  <c r="AM29" i="91"/>
  <c r="AK29" i="91"/>
  <c r="R29" i="91"/>
  <c r="BC26" i="91"/>
  <c r="AJ23" i="91"/>
  <c r="BB23" i="91" s="1"/>
  <c r="BC23" i="91" s="1"/>
  <c r="AI23" i="91"/>
  <c r="BA23" i="91" s="1"/>
  <c r="AG23" i="91"/>
  <c r="AY23" i="91" s="1"/>
  <c r="AF23" i="91"/>
  <c r="AE23" i="91"/>
  <c r="AD23" i="91"/>
  <c r="AC23" i="91"/>
  <c r="AU23" i="91" s="1"/>
  <c r="AB23" i="91"/>
  <c r="AA23" i="91"/>
  <c r="Z23" i="91"/>
  <c r="Y23" i="91"/>
  <c r="AQ23" i="91" s="1"/>
  <c r="X23" i="91"/>
  <c r="W23" i="91"/>
  <c r="V23" i="91"/>
  <c r="U23" i="91"/>
  <c r="AM23" i="91" s="1"/>
  <c r="Q23" i="91"/>
  <c r="R23" i="91" s="1"/>
  <c r="P23" i="91"/>
  <c r="N23" i="91"/>
  <c r="M23" i="91"/>
  <c r="L23" i="91"/>
  <c r="K23" i="91"/>
  <c r="J23" i="91"/>
  <c r="I23" i="91"/>
  <c r="H23" i="91"/>
  <c r="AS23" i="91" s="1"/>
  <c r="G23" i="91"/>
  <c r="F23" i="91"/>
  <c r="E23" i="91"/>
  <c r="D23" i="91"/>
  <c r="C23" i="91"/>
  <c r="B23" i="91"/>
  <c r="AJ22" i="91"/>
  <c r="BB22" i="91" s="1"/>
  <c r="BC22" i="91" s="1"/>
  <c r="AI22" i="91"/>
  <c r="BA22" i="91" s="1"/>
  <c r="AG22" i="91"/>
  <c r="AF22" i="91"/>
  <c r="AE22" i="91"/>
  <c r="AW22" i="91" s="1"/>
  <c r="AD22" i="91"/>
  <c r="AC22" i="91"/>
  <c r="AB22" i="91"/>
  <c r="AA22" i="91"/>
  <c r="AS22" i="91" s="1"/>
  <c r="Z22" i="91"/>
  <c r="Y22" i="91"/>
  <c r="X22" i="91"/>
  <c r="W22" i="91"/>
  <c r="AO22" i="91" s="1"/>
  <c r="V22" i="91"/>
  <c r="U22" i="91"/>
  <c r="Q22" i="91"/>
  <c r="R22" i="91" s="1"/>
  <c r="P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J21" i="91"/>
  <c r="AK21" i="91" s="1"/>
  <c r="AI21" i="91"/>
  <c r="BA21" i="91" s="1"/>
  <c r="AG21" i="91"/>
  <c r="AY21" i="91" s="1"/>
  <c r="AF21" i="91"/>
  <c r="AE21" i="91"/>
  <c r="AD21" i="91"/>
  <c r="AC21" i="91"/>
  <c r="AU21" i="91" s="1"/>
  <c r="AB21" i="91"/>
  <c r="AA21" i="91"/>
  <c r="Z21" i="91"/>
  <c r="Y21" i="91"/>
  <c r="AQ21" i="91" s="1"/>
  <c r="X21" i="91"/>
  <c r="W21" i="91"/>
  <c r="V21" i="91"/>
  <c r="U21" i="91"/>
  <c r="AM21" i="91" s="1"/>
  <c r="Q21" i="91"/>
  <c r="R21" i="91" s="1"/>
  <c r="P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J20" i="91"/>
  <c r="BB20" i="91" s="1"/>
  <c r="BC20" i="91" s="1"/>
  <c r="AI20" i="91"/>
  <c r="BA20" i="91" s="1"/>
  <c r="AG20" i="91"/>
  <c r="AF20" i="91"/>
  <c r="AE20" i="91"/>
  <c r="AW20" i="91" s="1"/>
  <c r="AD20" i="91"/>
  <c r="AC20" i="91"/>
  <c r="AB20" i="91"/>
  <c r="AA20" i="91"/>
  <c r="AS20" i="91" s="1"/>
  <c r="Z20" i="91"/>
  <c r="Y20" i="91"/>
  <c r="X20" i="91"/>
  <c r="W20" i="91"/>
  <c r="AO20" i="91" s="1"/>
  <c r="V20" i="91"/>
  <c r="U20" i="91"/>
  <c r="Q20" i="91"/>
  <c r="R20" i="91" s="1"/>
  <c r="P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BB18" i="91"/>
  <c r="BC18" i="91" s="1"/>
  <c r="AY18" i="91"/>
  <c r="AX18" i="91"/>
  <c r="AW18" i="91"/>
  <c r="AV18" i="91"/>
  <c r="AU18" i="91"/>
  <c r="AT18" i="91"/>
  <c r="AS18" i="91"/>
  <c r="AR18" i="91"/>
  <c r="AQ18" i="91"/>
  <c r="AP18" i="91"/>
  <c r="AO18" i="91"/>
  <c r="AN18" i="91"/>
  <c r="AM18" i="91"/>
  <c r="AK18" i="91"/>
  <c r="R18" i="91"/>
  <c r="BB17" i="91"/>
  <c r="BC17" i="91" s="1"/>
  <c r="AY17" i="91"/>
  <c r="AX17" i="91"/>
  <c r="AW17" i="91"/>
  <c r="AV17" i="91"/>
  <c r="AU17" i="91"/>
  <c r="AT17" i="91"/>
  <c r="AS17" i="91"/>
  <c r="AR17" i="91"/>
  <c r="AQ17" i="91"/>
  <c r="AP17" i="91"/>
  <c r="AO17" i="91"/>
  <c r="AN17" i="91"/>
  <c r="AM17" i="91"/>
  <c r="AK17" i="91"/>
  <c r="R17" i="91"/>
  <c r="BB16" i="91"/>
  <c r="BC16" i="91" s="1"/>
  <c r="AY16" i="91"/>
  <c r="AX16" i="91"/>
  <c r="AW16" i="91"/>
  <c r="AV16" i="91"/>
  <c r="AU16" i="91"/>
  <c r="AT16" i="91"/>
  <c r="AS16" i="91"/>
  <c r="AR16" i="91"/>
  <c r="AQ16" i="91"/>
  <c r="AP16" i="91"/>
  <c r="AO16" i="91"/>
  <c r="AN16" i="91"/>
  <c r="AM16" i="91"/>
  <c r="AK16" i="91"/>
  <c r="R16" i="91"/>
  <c r="BB15" i="91"/>
  <c r="BC15" i="91" s="1"/>
  <c r="AY15" i="91"/>
  <c r="AX15" i="91"/>
  <c r="AW15" i="91"/>
  <c r="AV15" i="91"/>
  <c r="AU15" i="91"/>
  <c r="AT15" i="91"/>
  <c r="AS15" i="91"/>
  <c r="AR15" i="91"/>
  <c r="AQ15" i="91"/>
  <c r="AP15" i="91"/>
  <c r="AO15" i="91"/>
  <c r="AN15" i="91"/>
  <c r="AM15" i="91"/>
  <c r="AK15" i="91"/>
  <c r="R15" i="91"/>
  <c r="BB14" i="91"/>
  <c r="BC14" i="91" s="1"/>
  <c r="AY14" i="91"/>
  <c r="AX14" i="91"/>
  <c r="AW14" i="91"/>
  <c r="AV14" i="91"/>
  <c r="AU14" i="91"/>
  <c r="AT14" i="91"/>
  <c r="AS14" i="91"/>
  <c r="AR14" i="91"/>
  <c r="AQ14" i="91"/>
  <c r="AP14" i="91"/>
  <c r="AO14" i="91"/>
  <c r="AN14" i="91"/>
  <c r="AM14" i="91"/>
  <c r="AK14" i="91"/>
  <c r="R14" i="91"/>
  <c r="BB13" i="91"/>
  <c r="BC13" i="91" s="1"/>
  <c r="AY13" i="91"/>
  <c r="AX13" i="91"/>
  <c r="AW13" i="91"/>
  <c r="AV13" i="91"/>
  <c r="AU13" i="91"/>
  <c r="AT13" i="91"/>
  <c r="AS13" i="91"/>
  <c r="AR13" i="91"/>
  <c r="AQ13" i="91"/>
  <c r="AP13" i="91"/>
  <c r="AO13" i="91"/>
  <c r="AN13" i="91"/>
  <c r="AM13" i="91"/>
  <c r="AK13" i="91"/>
  <c r="R13" i="91"/>
  <c r="BB12" i="91"/>
  <c r="BC12" i="91" s="1"/>
  <c r="AY12" i="91"/>
  <c r="AX12" i="91"/>
  <c r="AW12" i="91"/>
  <c r="AV12" i="91"/>
  <c r="AU12" i="91"/>
  <c r="AT12" i="91"/>
  <c r="AS12" i="91"/>
  <c r="AR12" i="91"/>
  <c r="AQ12" i="91"/>
  <c r="AP12" i="91"/>
  <c r="AO12" i="91"/>
  <c r="AN12" i="91"/>
  <c r="AM12" i="91"/>
  <c r="AK12" i="91"/>
  <c r="R12" i="91"/>
  <c r="BB11" i="91"/>
  <c r="BC11" i="91" s="1"/>
  <c r="AY11" i="91"/>
  <c r="AX11" i="91"/>
  <c r="AW11" i="91"/>
  <c r="AV11" i="91"/>
  <c r="AU11" i="91"/>
  <c r="AT11" i="91"/>
  <c r="AS11" i="91"/>
  <c r="AR11" i="91"/>
  <c r="AQ11" i="91"/>
  <c r="AP11" i="91"/>
  <c r="AO11" i="91"/>
  <c r="AN11" i="91"/>
  <c r="AM11" i="91"/>
  <c r="AK11" i="91"/>
  <c r="R11" i="91"/>
  <c r="BB10" i="91"/>
  <c r="BC10" i="91" s="1"/>
  <c r="AY10" i="91"/>
  <c r="AX10" i="91"/>
  <c r="AW10" i="91"/>
  <c r="AV10" i="91"/>
  <c r="AU10" i="91"/>
  <c r="AT10" i="91"/>
  <c r="AS10" i="91"/>
  <c r="AR10" i="91"/>
  <c r="AQ10" i="91"/>
  <c r="AP10" i="91"/>
  <c r="AO10" i="91"/>
  <c r="AN10" i="91"/>
  <c r="AM10" i="91"/>
  <c r="AK10" i="91"/>
  <c r="R10" i="91"/>
  <c r="BB9" i="91"/>
  <c r="BC9" i="91" s="1"/>
  <c r="AY9" i="91"/>
  <c r="AX9" i="91"/>
  <c r="AW9" i="91"/>
  <c r="AV9" i="91"/>
  <c r="AU9" i="91"/>
  <c r="AT9" i="91"/>
  <c r="AS9" i="91"/>
  <c r="AR9" i="91"/>
  <c r="AQ9" i="91"/>
  <c r="AP9" i="91"/>
  <c r="AO9" i="91"/>
  <c r="AN9" i="91"/>
  <c r="AM9" i="91"/>
  <c r="AK9" i="91"/>
  <c r="R9" i="91"/>
  <c r="BB8" i="91"/>
  <c r="AY8" i="91"/>
  <c r="AX8" i="91"/>
  <c r="AW8" i="91"/>
  <c r="AV8" i="91"/>
  <c r="AU8" i="91"/>
  <c r="AT8" i="91"/>
  <c r="AS8" i="91"/>
  <c r="AR8" i="91"/>
  <c r="AQ8" i="91"/>
  <c r="AP8" i="91"/>
  <c r="AO8" i="91"/>
  <c r="AN8" i="91"/>
  <c r="AM8" i="91"/>
  <c r="AK8" i="91"/>
  <c r="R8" i="91"/>
  <c r="BB7" i="91"/>
  <c r="AY7" i="91"/>
  <c r="AX7" i="91"/>
  <c r="AW7" i="91"/>
  <c r="AV7" i="91"/>
  <c r="AU7" i="91"/>
  <c r="AT7" i="91"/>
  <c r="AS7" i="91"/>
  <c r="AR7" i="91"/>
  <c r="AQ7" i="91"/>
  <c r="AP7" i="91"/>
  <c r="AO7" i="91"/>
  <c r="AN7" i="91"/>
  <c r="AM7" i="91"/>
  <c r="AK7" i="91"/>
  <c r="R7" i="91"/>
  <c r="BA65" i="92" l="1"/>
  <c r="BA67" i="92"/>
  <c r="AY63" i="91"/>
  <c r="AY64" i="91"/>
  <c r="AW67" i="91"/>
  <c r="AX63" i="91"/>
  <c r="AY43" i="91"/>
  <c r="AW42" i="91"/>
  <c r="AY41" i="91"/>
  <c r="K55" i="93"/>
  <c r="L50" i="93"/>
  <c r="Q50" i="93"/>
  <c r="K52" i="93"/>
  <c r="K47" i="93"/>
  <c r="K50" i="93"/>
  <c r="AP45" i="91"/>
  <c r="AX45" i="91"/>
  <c r="AP41" i="91"/>
  <c r="AO45" i="91"/>
  <c r="AW45" i="91"/>
  <c r="AY19" i="91"/>
  <c r="AQ19" i="91"/>
  <c r="AS63" i="91"/>
  <c r="AR43" i="91"/>
  <c r="AM44" i="91"/>
  <c r="AU44" i="91"/>
  <c r="AN64" i="91"/>
  <c r="AR64" i="91"/>
  <c r="AV64" i="91"/>
  <c r="AP65" i="91"/>
  <c r="AT65" i="91"/>
  <c r="AX65" i="91"/>
  <c r="AR66" i="91"/>
  <c r="AV66" i="91"/>
  <c r="AX67" i="91"/>
  <c r="AV67" i="91"/>
  <c r="AM41" i="91"/>
  <c r="AO63" i="91"/>
  <c r="AN20" i="91"/>
  <c r="AR20" i="91"/>
  <c r="AV20" i="91"/>
  <c r="AP21" i="91"/>
  <c r="AT21" i="91"/>
  <c r="AX21" i="91"/>
  <c r="AN22" i="91"/>
  <c r="AR22" i="91"/>
  <c r="AV22" i="91"/>
  <c r="AP23" i="91"/>
  <c r="AT23" i="91"/>
  <c r="AX23" i="91"/>
  <c r="AN42" i="91"/>
  <c r="AR42" i="91"/>
  <c r="AV42" i="91"/>
  <c r="AP43" i="91"/>
  <c r="AT43" i="91"/>
  <c r="AX43" i="91"/>
  <c r="AR44" i="91"/>
  <c r="AM45" i="91"/>
  <c r="AQ45" i="91"/>
  <c r="AU45" i="91"/>
  <c r="AY45" i="91"/>
  <c r="BC52" i="91"/>
  <c r="AT41" i="91"/>
  <c r="AP20" i="91"/>
  <c r="AT20" i="91"/>
  <c r="AX20" i="91"/>
  <c r="AN21" i="91"/>
  <c r="AR21" i="91"/>
  <c r="AV21" i="91"/>
  <c r="AP22" i="91"/>
  <c r="AT22" i="91"/>
  <c r="AX22" i="91"/>
  <c r="AN23" i="91"/>
  <c r="AR23" i="91"/>
  <c r="AV23" i="91"/>
  <c r="BC30" i="91"/>
  <c r="AP42" i="91"/>
  <c r="AT42" i="91"/>
  <c r="AX42" i="91"/>
  <c r="AN43" i="91"/>
  <c r="AV43" i="91"/>
  <c r="AS45" i="91"/>
  <c r="AO64" i="91"/>
  <c r="AS64" i="91"/>
  <c r="AW64" i="91"/>
  <c r="AM65" i="91"/>
  <c r="AQ65" i="91"/>
  <c r="AU65" i="91"/>
  <c r="AY65" i="91"/>
  <c r="AO66" i="91"/>
  <c r="AS66" i="91"/>
  <c r="AW66" i="91"/>
  <c r="AM67" i="91"/>
  <c r="AU67" i="91"/>
  <c r="AY67" i="91"/>
  <c r="R41" i="91"/>
  <c r="AT19" i="91"/>
  <c r="AO41" i="91"/>
  <c r="AV63" i="91"/>
  <c r="AN44" i="91"/>
  <c r="AV44" i="91"/>
  <c r="R63" i="91"/>
  <c r="AX41" i="91"/>
  <c r="BC7" i="91"/>
  <c r="BC8" i="91"/>
  <c r="AM20" i="91"/>
  <c r="AQ20" i="91"/>
  <c r="AU20" i="91"/>
  <c r="AY20" i="91"/>
  <c r="AO21" i="91"/>
  <c r="AS21" i="91"/>
  <c r="AW21" i="91"/>
  <c r="AM22" i="91"/>
  <c r="AQ22" i="91"/>
  <c r="AU22" i="91"/>
  <c r="AY22" i="91"/>
  <c r="AO23" i="91"/>
  <c r="AW23" i="91"/>
  <c r="AM42" i="91"/>
  <c r="AQ42" i="91"/>
  <c r="AU42" i="91"/>
  <c r="AY42" i="91"/>
  <c r="AO43" i="91"/>
  <c r="AS43" i="91"/>
  <c r="AW43" i="91"/>
  <c r="AQ44" i="91"/>
  <c r="AY44" i="91"/>
  <c r="AT45" i="91"/>
  <c r="AP64" i="91"/>
  <c r="AT64" i="91"/>
  <c r="AX64" i="91"/>
  <c r="AN65" i="91"/>
  <c r="AR65" i="91"/>
  <c r="AV65" i="91"/>
  <c r="AP66" i="91"/>
  <c r="AT66" i="91"/>
  <c r="AX66" i="91"/>
  <c r="AN67" i="91"/>
  <c r="AR67" i="91"/>
  <c r="P23" i="70"/>
  <c r="S14" i="72"/>
  <c r="P60" i="93"/>
  <c r="Q60" i="93" s="1"/>
  <c r="L59" i="93"/>
  <c r="L47" i="93"/>
  <c r="L57" i="93"/>
  <c r="L52" i="93"/>
  <c r="L51" i="93"/>
  <c r="L54" i="93"/>
  <c r="L53" i="93"/>
  <c r="K60" i="93"/>
  <c r="L36" i="93"/>
  <c r="L29" i="93"/>
  <c r="L31" i="93"/>
  <c r="L32" i="93"/>
  <c r="L28" i="93"/>
  <c r="L39" i="93"/>
  <c r="M40" i="93"/>
  <c r="K40" i="93"/>
  <c r="L34" i="93"/>
  <c r="L33" i="93"/>
  <c r="L37" i="93"/>
  <c r="L30" i="93"/>
  <c r="Q27" i="93"/>
  <c r="F33" i="93"/>
  <c r="K7" i="93"/>
  <c r="L16" i="93"/>
  <c r="K9" i="93"/>
  <c r="K15" i="93"/>
  <c r="Q13" i="93"/>
  <c r="M20" i="93"/>
  <c r="K19" i="93"/>
  <c r="K12" i="93"/>
  <c r="L13" i="93"/>
  <c r="L14" i="93"/>
  <c r="L10" i="93"/>
  <c r="L11" i="93"/>
  <c r="L12" i="93"/>
  <c r="L8" i="93"/>
  <c r="K10" i="93"/>
  <c r="K16" i="93"/>
  <c r="K14" i="93"/>
  <c r="L19" i="93"/>
  <c r="K8" i="93"/>
  <c r="O20" i="93"/>
  <c r="K18" i="93"/>
  <c r="K17" i="93"/>
  <c r="Q10" i="93"/>
  <c r="K11" i="93"/>
  <c r="L7" i="93"/>
  <c r="AR23" i="92"/>
  <c r="AV23" i="92"/>
  <c r="AP42" i="92"/>
  <c r="AT42" i="92"/>
  <c r="AM22" i="92"/>
  <c r="AP23" i="92"/>
  <c r="AT23" i="92"/>
  <c r="AX23" i="92"/>
  <c r="AV20" i="92"/>
  <c r="AO20" i="92"/>
  <c r="AS20" i="92"/>
  <c r="AW20" i="92"/>
  <c r="AM21" i="92"/>
  <c r="AQ21" i="92"/>
  <c r="AU21" i="92"/>
  <c r="AY21" i="92"/>
  <c r="AO22" i="92"/>
  <c r="AS22" i="92"/>
  <c r="AW22" i="92"/>
  <c r="AM23" i="92"/>
  <c r="AP45" i="92"/>
  <c r="AT45" i="92"/>
  <c r="AX45" i="92"/>
  <c r="AN64" i="92"/>
  <c r="AR64" i="92"/>
  <c r="AV64" i="92"/>
  <c r="AM65" i="92"/>
  <c r="AQ65" i="92"/>
  <c r="AU65" i="92"/>
  <c r="AY65" i="92"/>
  <c r="AY67" i="92"/>
  <c r="BC30" i="92"/>
  <c r="AP20" i="92"/>
  <c r="AT20" i="92"/>
  <c r="AX20" i="92"/>
  <c r="AN23" i="92"/>
  <c r="AY44" i="92"/>
  <c r="AO44" i="92"/>
  <c r="AS44" i="92"/>
  <c r="AW44" i="92"/>
  <c r="AM45" i="92"/>
  <c r="AQ45" i="92"/>
  <c r="AU45" i="92"/>
  <c r="AY45" i="92"/>
  <c r="AO64" i="92"/>
  <c r="AS64" i="92"/>
  <c r="AW64" i="92"/>
  <c r="AN65" i="92"/>
  <c r="AR65" i="92"/>
  <c r="AV65" i="92"/>
  <c r="AM20" i="92"/>
  <c r="AQ20" i="92"/>
  <c r="AU20" i="92"/>
  <c r="AY20" i="92"/>
  <c r="AN21" i="92"/>
  <c r="AR21" i="92"/>
  <c r="AV21" i="92"/>
  <c r="AP22" i="92"/>
  <c r="AT22" i="92"/>
  <c r="AX22" i="92"/>
  <c r="AX42" i="92"/>
  <c r="AQ42" i="92"/>
  <c r="AU42" i="92"/>
  <c r="AY42" i="92"/>
  <c r="AO43" i="92"/>
  <c r="AS43" i="92"/>
  <c r="AW43" i="92"/>
  <c r="AQ44" i="92"/>
  <c r="AU44" i="92"/>
  <c r="AN45" i="92"/>
  <c r="AR45" i="92"/>
  <c r="AV45" i="92"/>
  <c r="AP64" i="92"/>
  <c r="AT64" i="92"/>
  <c r="AX64" i="92"/>
  <c r="AO65" i="92"/>
  <c r="AS65" i="92"/>
  <c r="AW65" i="92"/>
  <c r="AP66" i="92"/>
  <c r="AT66" i="92"/>
  <c r="AX66" i="92"/>
  <c r="AU67" i="92"/>
  <c r="AN67" i="92"/>
  <c r="AR67" i="92"/>
  <c r="AV67" i="92"/>
  <c r="BC8" i="92"/>
  <c r="AO23" i="92"/>
  <c r="AS23" i="92"/>
  <c r="AW23" i="92"/>
  <c r="AN20" i="92"/>
  <c r="AR20" i="92"/>
  <c r="AO21" i="92"/>
  <c r="AS21" i="92"/>
  <c r="AW21" i="92"/>
  <c r="AQ22" i="92"/>
  <c r="AU22" i="92"/>
  <c r="AY22" i="92"/>
  <c r="BC29" i="92"/>
  <c r="AN42" i="92"/>
  <c r="AR42" i="92"/>
  <c r="AV42" i="92"/>
  <c r="BA42" i="92"/>
  <c r="AP43" i="92"/>
  <c r="AT43" i="92"/>
  <c r="AX43" i="92"/>
  <c r="AN44" i="92"/>
  <c r="AR44" i="92"/>
  <c r="AV44" i="92"/>
  <c r="AO45" i="92"/>
  <c r="AS45" i="92"/>
  <c r="AW45" i="92"/>
  <c r="AM64" i="92"/>
  <c r="AQ64" i="92"/>
  <c r="AU64" i="92"/>
  <c r="AY64" i="92"/>
  <c r="AP65" i="92"/>
  <c r="AT65" i="92"/>
  <c r="AX65" i="92"/>
  <c r="BB65" i="92"/>
  <c r="BC65" i="92" s="1"/>
  <c r="AM66" i="92"/>
  <c r="AQ66" i="92"/>
  <c r="AU66" i="92"/>
  <c r="AY66" i="92"/>
  <c r="AO67" i="92"/>
  <c r="AS67" i="92"/>
  <c r="AW67" i="92"/>
  <c r="P71" i="70"/>
  <c r="P76" i="70"/>
  <c r="P81" i="70"/>
  <c r="P27" i="70"/>
  <c r="P26" i="70"/>
  <c r="P20" i="70"/>
  <c r="AK45" i="92"/>
  <c r="BC63" i="92"/>
  <c r="BB41" i="92"/>
  <c r="BC41" i="92" s="1"/>
  <c r="BA44" i="92"/>
  <c r="BA45" i="92"/>
  <c r="BA43" i="92"/>
  <c r="AK19" i="92"/>
  <c r="BC7" i="92"/>
  <c r="R19" i="92"/>
  <c r="BC29" i="91"/>
  <c r="BB41" i="91"/>
  <c r="BC41" i="91" s="1"/>
  <c r="AK67" i="91"/>
  <c r="AK66" i="91"/>
  <c r="BC51" i="91"/>
  <c r="P72" i="70"/>
  <c r="P77" i="70"/>
  <c r="P73" i="70"/>
  <c r="P78" i="70"/>
  <c r="P75" i="70"/>
  <c r="P70" i="70"/>
  <c r="P80" i="70"/>
  <c r="P25" i="70"/>
  <c r="P22" i="70"/>
  <c r="P24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Q40" i="93" s="1"/>
  <c r="E20" i="93"/>
  <c r="F47" i="93"/>
  <c r="F53" i="93"/>
  <c r="E60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U63" i="91"/>
  <c r="AU41" i="91"/>
  <c r="AU19" i="91"/>
  <c r="AO19" i="91"/>
  <c r="AW19" i="91"/>
  <c r="AK26" i="92"/>
  <c r="BC26" i="92" s="1"/>
  <c r="AJ64" i="92"/>
  <c r="BB42" i="92"/>
  <c r="BC42" i="92" s="1"/>
  <c r="BB43" i="92"/>
  <c r="BC43" i="92" s="1"/>
  <c r="BB44" i="92"/>
  <c r="BC44" i="92" s="1"/>
  <c r="AK66" i="92"/>
  <c r="A41" i="92"/>
  <c r="BB19" i="92"/>
  <c r="BC19" i="92" s="1"/>
  <c r="BB20" i="92"/>
  <c r="BC20" i="92" s="1"/>
  <c r="BB21" i="92"/>
  <c r="BC21" i="92" s="1"/>
  <c r="BB22" i="92"/>
  <c r="BC22" i="92" s="1"/>
  <c r="BB23" i="92"/>
  <c r="BC23" i="92" s="1"/>
  <c r="AK19" i="91"/>
  <c r="BB19" i="91"/>
  <c r="AK20" i="91"/>
  <c r="BB43" i="91"/>
  <c r="BC43" i="91" s="1"/>
  <c r="AK41" i="91"/>
  <c r="AK42" i="91"/>
  <c r="BB21" i="91"/>
  <c r="BC21" i="91" s="1"/>
  <c r="BB63" i="91"/>
  <c r="BC63" i="91" s="1"/>
  <c r="BB64" i="91"/>
  <c r="BC64" i="91" s="1"/>
  <c r="BB65" i="91"/>
  <c r="BC65" i="91" s="1"/>
  <c r="AK22" i="91"/>
  <c r="AK23" i="91"/>
  <c r="L60" i="93" l="1"/>
  <c r="K20" i="93"/>
  <c r="BC19" i="91"/>
  <c r="F60" i="93"/>
  <c r="L40" i="93"/>
  <c r="L20" i="93"/>
  <c r="Q20" i="93"/>
  <c r="F20" i="93"/>
  <c r="BB64" i="92"/>
  <c r="BC64" i="92" s="1"/>
  <c r="AK64" i="92"/>
  <c r="R9" i="87" l="1"/>
  <c r="R7" i="87"/>
  <c r="R10" i="87"/>
  <c r="R18" i="87"/>
  <c r="R20" i="87"/>
  <c r="R21" i="87"/>
  <c r="R29" i="87"/>
  <c r="R31" i="87"/>
  <c r="R32" i="87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D50" i="2"/>
  <c r="C50" i="2"/>
  <c r="B66" i="46"/>
  <c r="N37" i="36"/>
  <c r="X32" i="87"/>
  <c r="W32" i="87"/>
  <c r="X31" i="87"/>
  <c r="X29" i="87"/>
  <c r="X26" i="87"/>
  <c r="W26" i="87"/>
  <c r="X23" i="87"/>
  <c r="W23" i="87"/>
  <c r="X21" i="87"/>
  <c r="W21" i="87"/>
  <c r="X20" i="87"/>
  <c r="X18" i="87"/>
  <c r="X15" i="87"/>
  <c r="W15" i="87"/>
  <c r="X12" i="87"/>
  <c r="W12" i="87"/>
  <c r="X10" i="87"/>
  <c r="W10" i="87"/>
  <c r="X9" i="87"/>
  <c r="X7" i="87"/>
  <c r="X33" i="87" l="1"/>
  <c r="X22" i="87"/>
  <c r="X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B61" i="70"/>
  <c r="C61" i="70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K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C95" i="86"/>
  <c r="B95" i="86"/>
  <c r="P48" i="70" l="1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39" i="46" l="1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L91" i="86"/>
  <c r="F91" i="86"/>
  <c r="D53" i="2" l="1"/>
  <c r="C53" i="2"/>
  <c r="C7" i="2" l="1"/>
  <c r="D7" i="2"/>
  <c r="C10" i="2"/>
  <c r="D10" i="2"/>
  <c r="B95" i="47"/>
  <c r="C95" i="47"/>
  <c r="N74" i="66"/>
  <c r="O74" i="66"/>
  <c r="N75" i="66"/>
  <c r="O75" i="66"/>
  <c r="L74" i="66"/>
  <c r="F74" i="66"/>
  <c r="N28" i="66"/>
  <c r="O28" i="66"/>
  <c r="P28" i="66" s="1"/>
  <c r="L28" i="66"/>
  <c r="F28" i="66"/>
  <c r="H95" i="47"/>
  <c r="I95" i="47"/>
  <c r="N73" i="66"/>
  <c r="O73" i="66"/>
  <c r="L73" i="66"/>
  <c r="F73" i="66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B32" i="81"/>
  <c r="C32" i="81"/>
  <c r="H32" i="81"/>
  <c r="I32" i="81"/>
  <c r="B61" i="3"/>
  <c r="C61" i="3"/>
  <c r="N93" i="86"/>
  <c r="O93" i="86"/>
  <c r="N94" i="86"/>
  <c r="O94" i="86"/>
  <c r="L93" i="86"/>
  <c r="F93" i="86"/>
  <c r="I95" i="46"/>
  <c r="H95" i="46"/>
  <c r="I95" i="48"/>
  <c r="H95" i="48"/>
  <c r="F75" i="66"/>
  <c r="L75" i="66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B32" i="70"/>
  <c r="C32" i="70"/>
  <c r="H32" i="70"/>
  <c r="I32" i="70"/>
  <c r="B32" i="66"/>
  <c r="C32" i="66"/>
  <c r="N58" i="47"/>
  <c r="O58" i="47"/>
  <c r="P58" i="47" s="1"/>
  <c r="L58" i="47"/>
  <c r="F58" i="47"/>
  <c r="P29" i="66" l="1"/>
  <c r="P75" i="66"/>
  <c r="P74" i="66"/>
  <c r="P25" i="66"/>
  <c r="P73" i="66"/>
  <c r="P27" i="66"/>
  <c r="P26" i="66"/>
  <c r="P93" i="86"/>
  <c r="P60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F30" i="70"/>
  <c r="F31" i="70"/>
  <c r="L30" i="70"/>
  <c r="N30" i="70"/>
  <c r="O30" i="70"/>
  <c r="L31" i="70"/>
  <c r="N31" i="70"/>
  <c r="O31" i="70"/>
  <c r="F26" i="66"/>
  <c r="F27" i="66"/>
  <c r="F29" i="66"/>
  <c r="F30" i="66"/>
  <c r="F76" i="66"/>
  <c r="F77" i="66"/>
  <c r="L76" i="66"/>
  <c r="N76" i="66"/>
  <c r="O76" i="66"/>
  <c r="L77" i="66"/>
  <c r="N77" i="66"/>
  <c r="O77" i="66"/>
  <c r="O80" i="66"/>
  <c r="O53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57" i="83"/>
  <c r="O57" i="83"/>
  <c r="N58" i="83"/>
  <c r="O58" i="83"/>
  <c r="L57" i="83"/>
  <c r="F57" i="83"/>
  <c r="N18" i="70"/>
  <c r="O18" i="70"/>
  <c r="N28" i="70"/>
  <c r="O28" i="70"/>
  <c r="O29" i="70"/>
  <c r="N91" i="68"/>
  <c r="O91" i="68"/>
  <c r="N92" i="68"/>
  <c r="O92" i="68"/>
  <c r="N93" i="68"/>
  <c r="O93" i="68"/>
  <c r="N94" i="68"/>
  <c r="O94" i="68"/>
  <c r="L91" i="68"/>
  <c r="L92" i="68"/>
  <c r="L93" i="68"/>
  <c r="L94" i="68"/>
  <c r="F91" i="68"/>
  <c r="F92" i="68"/>
  <c r="F93" i="68"/>
  <c r="F94" i="68"/>
  <c r="O72" i="66"/>
  <c r="N52" i="66"/>
  <c r="O52" i="66"/>
  <c r="L52" i="66"/>
  <c r="F52" i="66"/>
  <c r="N22" i="66"/>
  <c r="O22" i="66"/>
  <c r="N23" i="66"/>
  <c r="O23" i="66"/>
  <c r="N24" i="66"/>
  <c r="O24" i="66"/>
  <c r="L22" i="66"/>
  <c r="L23" i="66"/>
  <c r="L24" i="66"/>
  <c r="F22" i="66"/>
  <c r="F23" i="66"/>
  <c r="F24" i="66"/>
  <c r="N94" i="36"/>
  <c r="O94" i="36"/>
  <c r="L94" i="36"/>
  <c r="F94" i="36"/>
  <c r="N55" i="83"/>
  <c r="O55" i="83"/>
  <c r="N56" i="83"/>
  <c r="O56" i="83"/>
  <c r="L55" i="83"/>
  <c r="K59" i="83"/>
  <c r="K60" i="83"/>
  <c r="I61" i="83"/>
  <c r="H61" i="83"/>
  <c r="D59" i="83"/>
  <c r="E59" i="83"/>
  <c r="C61" i="83"/>
  <c r="B61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91" i="68" l="1"/>
  <c r="P56" i="68"/>
  <c r="P77" i="66"/>
  <c r="P92" i="68"/>
  <c r="P76" i="66"/>
  <c r="P68" i="46"/>
  <c r="P94" i="36"/>
  <c r="P69" i="46"/>
  <c r="P58" i="83"/>
  <c r="P31" i="70"/>
  <c r="P30" i="70"/>
  <c r="P30" i="66"/>
  <c r="P22" i="66"/>
  <c r="P51" i="47"/>
  <c r="P54" i="81"/>
  <c r="P52" i="66"/>
  <c r="P89" i="86"/>
  <c r="P88" i="86"/>
  <c r="P28" i="70"/>
  <c r="P94" i="68"/>
  <c r="P93" i="68"/>
  <c r="P51" i="66"/>
  <c r="P55" i="36"/>
  <c r="P53" i="81"/>
  <c r="P57" i="83"/>
  <c r="P24" i="66"/>
  <c r="P23" i="66"/>
  <c r="P18" i="70"/>
  <c r="P56" i="83"/>
  <c r="P57" i="86"/>
  <c r="P56" i="36"/>
  <c r="P56" i="3"/>
  <c r="P55" i="83"/>
  <c r="Q5" i="2"/>
  <c r="M5" i="2"/>
  <c r="V34" i="87"/>
  <c r="U34" i="87"/>
  <c r="F34" i="87"/>
  <c r="E34" i="87"/>
  <c r="D34" i="87"/>
  <c r="C34" i="87"/>
  <c r="B34" i="87"/>
  <c r="V32" i="87"/>
  <c r="U32" i="87"/>
  <c r="P32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V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V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V26" i="87"/>
  <c r="U26" i="87"/>
  <c r="T26" i="87"/>
  <c r="V23" i="87"/>
  <c r="U23" i="87"/>
  <c r="F23" i="87"/>
  <c r="E23" i="87"/>
  <c r="D23" i="87"/>
  <c r="C23" i="87"/>
  <c r="B23" i="87"/>
  <c r="V21" i="87"/>
  <c r="U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V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K19" i="87"/>
  <c r="AK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K17" i="87"/>
  <c r="AK16" i="87"/>
  <c r="AK15" i="87"/>
  <c r="V15" i="87"/>
  <c r="U15" i="87"/>
  <c r="T15" i="87"/>
  <c r="AK14" i="87"/>
  <c r="U14" i="87"/>
  <c r="U25" i="87" s="1"/>
  <c r="AK13" i="87"/>
  <c r="AK12" i="87"/>
  <c r="V12" i="87"/>
  <c r="U12" i="87"/>
  <c r="F12" i="87"/>
  <c r="E12" i="87"/>
  <c r="D12" i="87"/>
  <c r="C12" i="87"/>
  <c r="B12" i="87"/>
  <c r="AK11" i="87"/>
  <c r="AK10" i="87"/>
  <c r="V10" i="87"/>
  <c r="U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K9" i="87"/>
  <c r="V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K8" i="87"/>
  <c r="V7" i="87"/>
  <c r="P7" i="87"/>
  <c r="O7" i="87"/>
  <c r="N7" i="87"/>
  <c r="M7" i="87"/>
  <c r="L7" i="87"/>
  <c r="I7" i="87"/>
  <c r="H7" i="87"/>
  <c r="G7" i="87"/>
  <c r="F7" i="87"/>
  <c r="E7" i="87"/>
  <c r="D7" i="87"/>
  <c r="C7" i="87"/>
  <c r="J6" i="87"/>
  <c r="K7" i="87" s="1"/>
  <c r="R22" i="87" l="1"/>
  <c r="Q22" i="87"/>
  <c r="R33" i="87"/>
  <c r="Q33" i="87"/>
  <c r="R11" i="87"/>
  <c r="Q11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V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V22" i="87"/>
  <c r="V11" i="87"/>
  <c r="D33" i="87"/>
  <c r="L33" i="87"/>
  <c r="G22" i="87"/>
  <c r="O22" i="87"/>
  <c r="J7" i="87"/>
  <c r="K11" i="87" l="1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L83" i="68"/>
  <c r="N83" i="68"/>
  <c r="O83" i="68"/>
  <c r="F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87" i="48"/>
  <c r="O87" i="48"/>
  <c r="O88" i="48"/>
  <c r="L87" i="48"/>
  <c r="F87" i="48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B61" i="68"/>
  <c r="C61" i="68"/>
  <c r="L56" i="83"/>
  <c r="L79" i="68"/>
  <c r="N79" i="68"/>
  <c r="O79" i="68"/>
  <c r="L80" i="68"/>
  <c r="N80" i="68"/>
  <c r="O80" i="68"/>
  <c r="F79" i="68"/>
  <c r="L48" i="66"/>
  <c r="N48" i="66"/>
  <c r="O48" i="66"/>
  <c r="F48" i="66"/>
  <c r="O86" i="48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87" i="48"/>
  <c r="P51" i="48"/>
  <c r="P48" i="66"/>
  <c r="P52" i="86"/>
  <c r="P56" i="46"/>
  <c r="P55" i="46"/>
  <c r="P55" i="81"/>
  <c r="P58" i="68"/>
  <c r="P52" i="48"/>
  <c r="P53" i="47"/>
  <c r="P53" i="86"/>
  <c r="P79" i="68"/>
  <c r="P54" i="47"/>
  <c r="P58" i="3"/>
  <c r="P80" i="68"/>
  <c r="P59" i="86"/>
  <c r="P57" i="3"/>
  <c r="P54" i="66"/>
  <c r="P55" i="47"/>
  <c r="N77" i="68" l="1"/>
  <c r="O77" i="68"/>
  <c r="N78" i="68"/>
  <c r="O78" i="68"/>
  <c r="L77" i="68"/>
  <c r="L78" i="68"/>
  <c r="F77" i="68"/>
  <c r="I61" i="68"/>
  <c r="H61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N90" i="86"/>
  <c r="O90" i="86"/>
  <c r="N91" i="86"/>
  <c r="O91" i="86"/>
  <c r="L87" i="86"/>
  <c r="L90" i="86"/>
  <c r="F87" i="86"/>
  <c r="F90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91" i="86" l="1"/>
  <c r="P27" i="68"/>
  <c r="P90" i="86"/>
  <c r="P55" i="3"/>
  <c r="P94" i="3"/>
  <c r="P56" i="81"/>
  <c r="P58" i="86"/>
  <c r="P59" i="47"/>
  <c r="P53" i="36"/>
  <c r="P77" i="68"/>
  <c r="P78" i="68"/>
  <c r="P57" i="47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F92" i="86"/>
  <c r="L92" i="86"/>
  <c r="N92" i="86"/>
  <c r="O92" i="86"/>
  <c r="B61" i="86"/>
  <c r="C61" i="86"/>
  <c r="F54" i="3"/>
  <c r="N54" i="3"/>
  <c r="O54" i="3"/>
  <c r="L54" i="3"/>
  <c r="O84" i="68"/>
  <c r="N85" i="68"/>
  <c r="O85" i="68"/>
  <c r="O86" i="68"/>
  <c r="N87" i="68"/>
  <c r="O87" i="68"/>
  <c r="N88" i="68"/>
  <c r="O88" i="68"/>
  <c r="N89" i="68"/>
  <c r="O89" i="68"/>
  <c r="N90" i="68"/>
  <c r="O90" i="68"/>
  <c r="L85" i="68"/>
  <c r="L87" i="68"/>
  <c r="L88" i="68"/>
  <c r="L89" i="68"/>
  <c r="L90" i="68"/>
  <c r="F81" i="68"/>
  <c r="F85" i="68"/>
  <c r="F87" i="68"/>
  <c r="F88" i="68"/>
  <c r="F89" i="68"/>
  <c r="F90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84" i="86"/>
  <c r="F52" i="3"/>
  <c r="N52" i="3"/>
  <c r="O52" i="3"/>
  <c r="L52" i="3"/>
  <c r="N75" i="83"/>
  <c r="O75" i="83"/>
  <c r="L75" i="83"/>
  <c r="F75" i="83"/>
  <c r="P20" i="66" l="1"/>
  <c r="P50" i="48"/>
  <c r="P31" i="66"/>
  <c r="P57" i="81"/>
  <c r="P52" i="36"/>
  <c r="P92" i="86"/>
  <c r="P75" i="83"/>
  <c r="P88" i="68"/>
  <c r="P70" i="66"/>
  <c r="P19" i="66"/>
  <c r="P21" i="66"/>
  <c r="P87" i="68"/>
  <c r="P89" i="68"/>
  <c r="P85" i="68"/>
  <c r="P71" i="66"/>
  <c r="P60" i="48"/>
  <c r="P31" i="48"/>
  <c r="P84" i="86"/>
  <c r="P54" i="3"/>
  <c r="P18" i="66"/>
  <c r="P85" i="86"/>
  <c r="P52" i="3"/>
  <c r="P90" i="68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N89" i="48"/>
  <c r="O89" i="48"/>
  <c r="N90" i="48"/>
  <c r="O90" i="48"/>
  <c r="N91" i="48"/>
  <c r="O91" i="48"/>
  <c r="N92" i="48"/>
  <c r="O92" i="48"/>
  <c r="N93" i="48"/>
  <c r="O93" i="48"/>
  <c r="N94" i="48"/>
  <c r="O94" i="48"/>
  <c r="L89" i="48"/>
  <c r="L90" i="48"/>
  <c r="L91" i="48"/>
  <c r="L92" i="48"/>
  <c r="L93" i="48"/>
  <c r="L94" i="48"/>
  <c r="F89" i="48"/>
  <c r="F90" i="48"/>
  <c r="F91" i="48"/>
  <c r="F92" i="48"/>
  <c r="F93" i="48"/>
  <c r="F94" i="48"/>
  <c r="F85" i="48"/>
  <c r="N85" i="48"/>
  <c r="O85" i="48"/>
  <c r="L85" i="48"/>
  <c r="N58" i="48"/>
  <c r="O58" i="48"/>
  <c r="L58" i="48"/>
  <c r="L59" i="48"/>
  <c r="F58" i="48"/>
  <c r="N60" i="46"/>
  <c r="O60" i="46"/>
  <c r="L60" i="46"/>
  <c r="F60" i="46"/>
  <c r="P65" i="66" l="1"/>
  <c r="P94" i="48"/>
  <c r="P90" i="48"/>
  <c r="P58" i="48"/>
  <c r="P60" i="46"/>
  <c r="P81" i="68"/>
  <c r="P67" i="66"/>
  <c r="P62" i="66"/>
  <c r="P15" i="66"/>
  <c r="P12" i="66"/>
  <c r="P13" i="66"/>
  <c r="P14" i="66"/>
  <c r="P10" i="66"/>
  <c r="P93" i="48"/>
  <c r="P89" i="48"/>
  <c r="P85" i="48"/>
  <c r="P92" i="48"/>
  <c r="P9" i="66"/>
  <c r="P11" i="66"/>
  <c r="P91" i="48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F96" i="86"/>
  <c r="I95" i="86"/>
  <c r="H95" i="86"/>
  <c r="D95" i="86"/>
  <c r="K94" i="86"/>
  <c r="J94" i="86"/>
  <c r="E94" i="86"/>
  <c r="D94" i="86"/>
  <c r="K93" i="86"/>
  <c r="J93" i="86"/>
  <c r="E93" i="86"/>
  <c r="D93" i="86"/>
  <c r="K92" i="86"/>
  <c r="J92" i="86"/>
  <c r="E92" i="86"/>
  <c r="D92" i="86"/>
  <c r="K91" i="86"/>
  <c r="J91" i="86"/>
  <c r="E91" i="86"/>
  <c r="D91" i="86"/>
  <c r="K90" i="86"/>
  <c r="J90" i="86"/>
  <c r="E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F83" i="86"/>
  <c r="E83" i="86"/>
  <c r="D83" i="86"/>
  <c r="O82" i="86"/>
  <c r="N82" i="86"/>
  <c r="L82" i="86"/>
  <c r="K82" i="86"/>
  <c r="J82" i="86"/>
  <c r="F82" i="86"/>
  <c r="E82" i="86"/>
  <c r="D82" i="86"/>
  <c r="O81" i="86"/>
  <c r="N81" i="86"/>
  <c r="L81" i="86"/>
  <c r="K81" i="86"/>
  <c r="J81" i="86"/>
  <c r="F81" i="86"/>
  <c r="E81" i="86"/>
  <c r="D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I61" i="86"/>
  <c r="K61" i="86" s="1"/>
  <c r="H61" i="86"/>
  <c r="J61" i="86" s="1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I32" i="86"/>
  <c r="H32" i="86"/>
  <c r="J32" i="86" s="1"/>
  <c r="C32" i="86"/>
  <c r="E32" i="86" s="1"/>
  <c r="B32" i="86"/>
  <c r="O31" i="86"/>
  <c r="N31" i="86"/>
  <c r="L31" i="86"/>
  <c r="K31" i="86"/>
  <c r="J31" i="86"/>
  <c r="F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H15" i="85" l="1"/>
  <c r="N15" i="85"/>
  <c r="L37" i="86"/>
  <c r="H38" i="86"/>
  <c r="O18" i="85"/>
  <c r="Q47" i="2"/>
  <c r="L32" i="86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1" i="86"/>
  <c r="P86" i="86"/>
  <c r="P78" i="86"/>
  <c r="P82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31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E95" i="86"/>
  <c r="E96" i="86" s="1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B83" i="66"/>
  <c r="C83" i="66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8" i="46"/>
  <c r="O88" i="46"/>
  <c r="N90" i="46"/>
  <c r="O90" i="46"/>
  <c r="N91" i="46"/>
  <c r="O91" i="46"/>
  <c r="N92" i="46"/>
  <c r="O92" i="46"/>
  <c r="N93" i="46"/>
  <c r="O93" i="46"/>
  <c r="L88" i="46"/>
  <c r="L90" i="46"/>
  <c r="L91" i="46"/>
  <c r="L92" i="46"/>
  <c r="F88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I95" i="83"/>
  <c r="K95" i="83" s="1"/>
  <c r="H95" i="83"/>
  <c r="C95" i="83"/>
  <c r="E95" i="83" s="1"/>
  <c r="B95" i="83"/>
  <c r="K94" i="83"/>
  <c r="J94" i="83"/>
  <c r="E94" i="83"/>
  <c r="D94" i="83"/>
  <c r="K93" i="83"/>
  <c r="J93" i="83"/>
  <c r="E93" i="83"/>
  <c r="D93" i="83"/>
  <c r="K92" i="83"/>
  <c r="J92" i="83"/>
  <c r="E92" i="83"/>
  <c r="D92" i="83"/>
  <c r="K91" i="83"/>
  <c r="J91" i="83"/>
  <c r="E91" i="83"/>
  <c r="D91" i="83"/>
  <c r="K90" i="83"/>
  <c r="J90" i="83"/>
  <c r="E90" i="83"/>
  <c r="D90" i="83"/>
  <c r="K89" i="83"/>
  <c r="J89" i="83"/>
  <c r="E89" i="83"/>
  <c r="D89" i="83"/>
  <c r="K88" i="83"/>
  <c r="J88" i="83"/>
  <c r="E88" i="83"/>
  <c r="D88" i="83"/>
  <c r="K87" i="83"/>
  <c r="J87" i="83"/>
  <c r="E87" i="83"/>
  <c r="D87" i="83"/>
  <c r="O86" i="83"/>
  <c r="N86" i="83"/>
  <c r="L86" i="83"/>
  <c r="K86" i="83"/>
  <c r="J86" i="83"/>
  <c r="F86" i="83"/>
  <c r="E86" i="83"/>
  <c r="D86" i="83"/>
  <c r="O85" i="83"/>
  <c r="N85" i="83"/>
  <c r="L85" i="83"/>
  <c r="K85" i="83"/>
  <c r="J85" i="83"/>
  <c r="F85" i="83"/>
  <c r="E85" i="83"/>
  <c r="D85" i="83"/>
  <c r="O84" i="83"/>
  <c r="N84" i="83"/>
  <c r="L84" i="83"/>
  <c r="K84" i="83"/>
  <c r="J84" i="83"/>
  <c r="F84" i="83"/>
  <c r="E84" i="83"/>
  <c r="D84" i="83"/>
  <c r="O83" i="83"/>
  <c r="N83" i="83"/>
  <c r="L83" i="83"/>
  <c r="K83" i="83"/>
  <c r="J83" i="83"/>
  <c r="F83" i="83"/>
  <c r="E83" i="83"/>
  <c r="D83" i="83"/>
  <c r="O82" i="83"/>
  <c r="N82" i="83"/>
  <c r="L82" i="83"/>
  <c r="K82" i="83"/>
  <c r="J82" i="83"/>
  <c r="F82" i="83"/>
  <c r="E82" i="83"/>
  <c r="D82" i="83"/>
  <c r="O81" i="83"/>
  <c r="N81" i="83"/>
  <c r="L81" i="83"/>
  <c r="K81" i="83"/>
  <c r="J81" i="83"/>
  <c r="F81" i="83"/>
  <c r="E81" i="83"/>
  <c r="D81" i="83"/>
  <c r="O80" i="83"/>
  <c r="N80" i="83"/>
  <c r="L80" i="83"/>
  <c r="K80" i="83"/>
  <c r="J80" i="83"/>
  <c r="F80" i="83"/>
  <c r="E80" i="83"/>
  <c r="D80" i="83"/>
  <c r="K79" i="83"/>
  <c r="J79" i="83"/>
  <c r="E79" i="83"/>
  <c r="D79" i="83"/>
  <c r="O78" i="83"/>
  <c r="N78" i="83"/>
  <c r="L78" i="83"/>
  <c r="K78" i="83"/>
  <c r="J78" i="83"/>
  <c r="F78" i="83"/>
  <c r="E78" i="83"/>
  <c r="D78" i="83"/>
  <c r="O77" i="83"/>
  <c r="N77" i="83"/>
  <c r="L77" i="83"/>
  <c r="K77" i="83"/>
  <c r="J77" i="83"/>
  <c r="F77" i="83"/>
  <c r="E77" i="83"/>
  <c r="D77" i="83"/>
  <c r="O76" i="83"/>
  <c r="N76" i="83"/>
  <c r="L76" i="83"/>
  <c r="K76" i="83"/>
  <c r="J76" i="83"/>
  <c r="F76" i="83"/>
  <c r="E76" i="83"/>
  <c r="D76" i="83"/>
  <c r="K75" i="83"/>
  <c r="J75" i="83"/>
  <c r="E75" i="83"/>
  <c r="D75" i="83"/>
  <c r="O74" i="83"/>
  <c r="N74" i="83"/>
  <c r="L74" i="83"/>
  <c r="K74" i="83"/>
  <c r="J74" i="83"/>
  <c r="F74" i="83"/>
  <c r="E74" i="83"/>
  <c r="D74" i="83"/>
  <c r="O73" i="83"/>
  <c r="N73" i="83"/>
  <c r="L73" i="83"/>
  <c r="K73" i="83"/>
  <c r="J73" i="83"/>
  <c r="F73" i="83"/>
  <c r="E73" i="83"/>
  <c r="D73" i="83"/>
  <c r="O72" i="83"/>
  <c r="N72" i="83"/>
  <c r="L72" i="83"/>
  <c r="K72" i="83"/>
  <c r="J72" i="83"/>
  <c r="F72" i="83"/>
  <c r="E72" i="83"/>
  <c r="D72" i="83"/>
  <c r="O71" i="83"/>
  <c r="N71" i="83"/>
  <c r="L71" i="83"/>
  <c r="K71" i="83"/>
  <c r="J71" i="83"/>
  <c r="F71" i="83"/>
  <c r="E71" i="83"/>
  <c r="D71" i="83"/>
  <c r="O70" i="83"/>
  <c r="N70" i="83"/>
  <c r="L70" i="83"/>
  <c r="K70" i="83"/>
  <c r="J70" i="83"/>
  <c r="F70" i="83"/>
  <c r="E70" i="83"/>
  <c r="D70" i="83"/>
  <c r="O69" i="83"/>
  <c r="N69" i="83"/>
  <c r="L69" i="83"/>
  <c r="K69" i="83"/>
  <c r="J69" i="83"/>
  <c r="F69" i="83"/>
  <c r="E69" i="83"/>
  <c r="D69" i="83"/>
  <c r="O68" i="83"/>
  <c r="N68" i="83"/>
  <c r="L68" i="83"/>
  <c r="K68" i="83"/>
  <c r="J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O48" i="83"/>
  <c r="N48" i="83"/>
  <c r="L48" i="83"/>
  <c r="K48" i="83"/>
  <c r="F48" i="83"/>
  <c r="E48" i="83"/>
  <c r="D48" i="83"/>
  <c r="O47" i="83"/>
  <c r="K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K30" i="83"/>
  <c r="E30" i="83"/>
  <c r="D30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L25" i="83"/>
  <c r="K25" i="83"/>
  <c r="F25" i="83"/>
  <c r="E25" i="83"/>
  <c r="D25" i="83"/>
  <c r="O24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D95" i="8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O90" i="81"/>
  <c r="N90" i="81"/>
  <c r="L90" i="81"/>
  <c r="K90" i="81"/>
  <c r="F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C61" i="81"/>
  <c r="B61" i="81"/>
  <c r="D61" i="81" s="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H15" i="80" l="1"/>
  <c r="M15" i="80"/>
  <c r="E38" i="81"/>
  <c r="I67" i="81"/>
  <c r="N55" i="66"/>
  <c r="P91" i="46"/>
  <c r="K62" i="81"/>
  <c r="D33" i="81"/>
  <c r="E96" i="83"/>
  <c r="P82" i="48"/>
  <c r="J62" i="81"/>
  <c r="P83" i="48"/>
  <c r="P79" i="48"/>
  <c r="P30" i="48"/>
  <c r="P92" i="46"/>
  <c r="P88" i="46"/>
  <c r="P94" i="81"/>
  <c r="R16" i="80"/>
  <c r="P96" i="83"/>
  <c r="P20" i="83"/>
  <c r="P93" i="46"/>
  <c r="P87" i="81"/>
  <c r="P59" i="81"/>
  <c r="P60" i="81"/>
  <c r="P90" i="46"/>
  <c r="L95" i="81"/>
  <c r="P68" i="81"/>
  <c r="P71" i="81"/>
  <c r="P78" i="81"/>
  <c r="P79" i="81"/>
  <c r="P84" i="81"/>
  <c r="P89" i="81"/>
  <c r="P90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81" i="48"/>
  <c r="P80" i="48"/>
  <c r="P29" i="48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P8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P80" i="83"/>
  <c r="P81" i="83"/>
  <c r="P82" i="83"/>
  <c r="P85" i="83"/>
  <c r="P83" i="83"/>
  <c r="P8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48" i="83"/>
  <c r="P51" i="83"/>
  <c r="N61" i="83"/>
  <c r="P49" i="83"/>
  <c r="P52" i="83"/>
  <c r="P54" i="83"/>
  <c r="P50" i="83"/>
  <c r="F61" i="83"/>
  <c r="P41" i="83"/>
  <c r="P42" i="83"/>
  <c r="P45" i="83"/>
  <c r="E61" i="83"/>
  <c r="E62" i="83" s="1"/>
  <c r="J33" i="83"/>
  <c r="D33" i="83"/>
  <c r="P7" i="83"/>
  <c r="P8" i="83"/>
  <c r="P9" i="83"/>
  <c r="P13" i="83"/>
  <c r="P14" i="83"/>
  <c r="P17" i="83"/>
  <c r="P25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N84" i="48" l="1"/>
  <c r="O84" i="48"/>
  <c r="L82" i="48"/>
  <c r="F82" i="48"/>
  <c r="B95" i="36" l="1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8" l="1"/>
  <c r="C32" i="48"/>
  <c r="H32" i="48"/>
  <c r="I32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N32" i="48" l="1"/>
  <c r="O32" i="48"/>
  <c r="L32" i="48"/>
  <c r="F32" i="70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87" i="47"/>
  <c r="P83" i="47"/>
  <c r="N54" i="48" l="1"/>
  <c r="O54" i="48"/>
  <c r="L54" i="48"/>
  <c r="F54" i="48"/>
  <c r="P54" i="48" l="1"/>
  <c r="I61" i="3" l="1"/>
  <c r="K95" i="46" l="1"/>
  <c r="H61" i="3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F94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M7" i="74"/>
  <c r="I7" i="74"/>
  <c r="H7" i="74"/>
  <c r="H15" i="74" s="1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Q10" i="72"/>
  <c r="O10" i="72"/>
  <c r="N10" i="72"/>
  <c r="M10" i="72"/>
  <c r="I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N15" i="72" s="1"/>
  <c r="M7" i="72"/>
  <c r="I7" i="72"/>
  <c r="H7" i="72"/>
  <c r="G7" i="72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M15" i="72" l="1"/>
  <c r="G15" i="72"/>
  <c r="N15" i="74"/>
  <c r="M15" i="74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F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I61" i="70"/>
  <c r="H61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O31" i="68"/>
  <c r="L31" i="68"/>
  <c r="K31" i="68"/>
  <c r="J31" i="68"/>
  <c r="F31" i="68"/>
  <c r="E31" i="68"/>
  <c r="D31" i="68"/>
  <c r="O30" i="68"/>
  <c r="K30" i="68"/>
  <c r="J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Q6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H83" i="66"/>
  <c r="N83" i="66" s="1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J31" i="66"/>
  <c r="E31" i="66"/>
  <c r="K30" i="66"/>
  <c r="J30" i="66"/>
  <c r="E30" i="66"/>
  <c r="K29" i="66"/>
  <c r="J29" i="66"/>
  <c r="E29" i="66"/>
  <c r="K28" i="66"/>
  <c r="J28" i="66"/>
  <c r="E28" i="66"/>
  <c r="K27" i="66"/>
  <c r="J27" i="66"/>
  <c r="E27" i="66"/>
  <c r="K26" i="66"/>
  <c r="J26" i="66"/>
  <c r="E26" i="66"/>
  <c r="K25" i="66"/>
  <c r="J25" i="66"/>
  <c r="E25" i="66"/>
  <c r="K24" i="66"/>
  <c r="J24" i="66"/>
  <c r="E24" i="66"/>
  <c r="K23" i="66"/>
  <c r="J23" i="66"/>
  <c r="E23" i="66"/>
  <c r="K22" i="66"/>
  <c r="J22" i="66"/>
  <c r="E22" i="66"/>
  <c r="K21" i="66"/>
  <c r="J21" i="66"/>
  <c r="E21" i="66"/>
  <c r="K20" i="66"/>
  <c r="J20" i="66"/>
  <c r="E20" i="66"/>
  <c r="K19" i="66"/>
  <c r="J19" i="66"/>
  <c r="E19" i="66"/>
  <c r="K18" i="66"/>
  <c r="J18" i="66"/>
  <c r="E18" i="66"/>
  <c r="K17" i="66"/>
  <c r="J17" i="66"/>
  <c r="E17" i="66"/>
  <c r="K16" i="66"/>
  <c r="J16" i="66"/>
  <c r="E16" i="66"/>
  <c r="K15" i="66"/>
  <c r="J15" i="66"/>
  <c r="E15" i="66"/>
  <c r="K14" i="66"/>
  <c r="J14" i="66"/>
  <c r="E14" i="66"/>
  <c r="K13" i="66"/>
  <c r="J13" i="66"/>
  <c r="E13" i="66"/>
  <c r="K12" i="66"/>
  <c r="J12" i="66"/>
  <c r="E12" i="66"/>
  <c r="K11" i="66"/>
  <c r="J11" i="66"/>
  <c r="E11" i="66"/>
  <c r="K10" i="66"/>
  <c r="J10" i="66"/>
  <c r="E10" i="66"/>
  <c r="K9" i="66"/>
  <c r="J9" i="66"/>
  <c r="E9" i="66"/>
  <c r="O8" i="66"/>
  <c r="N8" i="66"/>
  <c r="K8" i="66"/>
  <c r="J8" i="66"/>
  <c r="F8" i="66"/>
  <c r="E8" i="66"/>
  <c r="O7" i="66"/>
  <c r="N7" i="66"/>
  <c r="L7" i="66"/>
  <c r="K7" i="66"/>
  <c r="J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83" i="66" l="1"/>
  <c r="O83" i="66"/>
  <c r="P83" i="66" s="1"/>
  <c r="N61" i="70"/>
  <c r="O61" i="70"/>
  <c r="E33" i="68"/>
  <c r="F55" i="66"/>
  <c r="L55" i="66"/>
  <c r="D94" i="70"/>
  <c r="D95" i="70" s="1"/>
  <c r="E62" i="68"/>
  <c r="D83" i="66"/>
  <c r="D84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62" i="68"/>
  <c r="P7" i="68"/>
  <c r="P9" i="68"/>
  <c r="P11" i="68"/>
  <c r="P13" i="68"/>
  <c r="P15" i="68"/>
  <c r="P17" i="68"/>
  <c r="P19" i="68"/>
  <c r="P21" i="68"/>
  <c r="P23" i="68"/>
  <c r="P25" i="68"/>
  <c r="P29" i="68"/>
  <c r="P31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J95" i="68"/>
  <c r="K95" i="68"/>
  <c r="L6" i="67"/>
  <c r="L8" i="67" s="1"/>
  <c r="N8" i="67"/>
  <c r="R6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61" i="70" l="1"/>
  <c r="P95" i="68"/>
  <c r="E62" i="70"/>
  <c r="R8" i="67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95" i="48" l="1"/>
  <c r="D68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E60" i="48"/>
  <c r="D60" i="48"/>
  <c r="O59" i="48"/>
  <c r="N59" i="48"/>
  <c r="K59" i="48"/>
  <c r="F59" i="48"/>
  <c r="E59" i="48"/>
  <c r="D59" i="48"/>
  <c r="K58" i="48"/>
  <c r="E58" i="48"/>
  <c r="D58" i="48"/>
  <c r="O57" i="48"/>
  <c r="N57" i="48"/>
  <c r="L57" i="48"/>
  <c r="K57" i="48"/>
  <c r="F57" i="48"/>
  <c r="E57" i="48"/>
  <c r="D57" i="48"/>
  <c r="K56" i="48"/>
  <c r="E56" i="48"/>
  <c r="D56" i="48"/>
  <c r="K55" i="48"/>
  <c r="E55" i="48"/>
  <c r="D55" i="48"/>
  <c r="K54" i="48"/>
  <c r="E54" i="48"/>
  <c r="D54" i="48"/>
  <c r="K53" i="48"/>
  <c r="E53" i="48"/>
  <c r="D53" i="48"/>
  <c r="K52" i="48"/>
  <c r="E52" i="48"/>
  <c r="D52" i="48"/>
  <c r="K51" i="48"/>
  <c r="E51" i="48"/>
  <c r="D51" i="48"/>
  <c r="K50" i="48"/>
  <c r="E50" i="48"/>
  <c r="D50" i="48"/>
  <c r="O49" i="48"/>
  <c r="N49" i="48"/>
  <c r="L49" i="48"/>
  <c r="K49" i="48"/>
  <c r="F49" i="48"/>
  <c r="E49" i="48"/>
  <c r="D49" i="48"/>
  <c r="O48" i="48"/>
  <c r="N48" i="48"/>
  <c r="L48" i="48"/>
  <c r="K48" i="48"/>
  <c r="F48" i="48"/>
  <c r="E48" i="48"/>
  <c r="D48" i="48"/>
  <c r="O47" i="48"/>
  <c r="N47" i="48"/>
  <c r="L47" i="48"/>
  <c r="K47" i="48"/>
  <c r="F47" i="48"/>
  <c r="E47" i="48"/>
  <c r="D47" i="48"/>
  <c r="O46" i="48"/>
  <c r="N46" i="48"/>
  <c r="L46" i="48"/>
  <c r="K46" i="48"/>
  <c r="F46" i="48"/>
  <c r="E46" i="48"/>
  <c r="D46" i="48"/>
  <c r="O45" i="48"/>
  <c r="N45" i="48"/>
  <c r="L45" i="48"/>
  <c r="K45" i="48"/>
  <c r="F45" i="48"/>
  <c r="E45" i="48"/>
  <c r="D45" i="48"/>
  <c r="O44" i="48"/>
  <c r="N44" i="48"/>
  <c r="L44" i="48"/>
  <c r="K44" i="48"/>
  <c r="F44" i="48"/>
  <c r="E44" i="48"/>
  <c r="D44" i="48"/>
  <c r="O43" i="48"/>
  <c r="N43" i="48"/>
  <c r="L43" i="48"/>
  <c r="K43" i="48"/>
  <c r="F43" i="48"/>
  <c r="E43" i="48"/>
  <c r="D43" i="48"/>
  <c r="O42" i="48"/>
  <c r="N42" i="48"/>
  <c r="L42" i="48"/>
  <c r="K42" i="48"/>
  <c r="F42" i="48"/>
  <c r="E42" i="48"/>
  <c r="D42" i="48"/>
  <c r="O41" i="48"/>
  <c r="N41" i="48"/>
  <c r="L41" i="48"/>
  <c r="K41" i="48"/>
  <c r="F41" i="48"/>
  <c r="E41" i="48"/>
  <c r="D41" i="48"/>
  <c r="O40" i="48"/>
  <c r="N40" i="48"/>
  <c r="L40" i="48"/>
  <c r="K40" i="48"/>
  <c r="F40" i="48"/>
  <c r="E40" i="48"/>
  <c r="D40" i="48"/>
  <c r="O39" i="48"/>
  <c r="N39" i="48"/>
  <c r="L39" i="48"/>
  <c r="K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O40" i="46"/>
  <c r="N40" i="46"/>
  <c r="L40" i="46"/>
  <c r="F40" i="46"/>
  <c r="E40" i="46"/>
  <c r="D40" i="46"/>
  <c r="O39" i="46"/>
  <c r="N39" i="46"/>
  <c r="L39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N5" i="46"/>
  <c r="J5" i="46"/>
  <c r="H5" i="46"/>
  <c r="D5" i="46"/>
  <c r="I12" i="49" l="1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F95" i="48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49" i="48"/>
  <c r="P57" i="48"/>
  <c r="P5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I40" i="2" s="1"/>
  <c r="J33" i="2"/>
  <c r="J40" i="2" s="1"/>
  <c r="C33" i="2"/>
  <c r="D33" i="2"/>
  <c r="J53" i="2"/>
  <c r="I53" i="2"/>
  <c r="J13" i="2"/>
  <c r="I13" i="2"/>
  <c r="D13" i="2"/>
  <c r="C13" i="2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C32" i="36"/>
  <c r="E32" i="36" s="1"/>
  <c r="B32" i="36"/>
  <c r="D32" i="36" s="1"/>
  <c r="O31" i="36"/>
  <c r="N31" i="36"/>
  <c r="L31" i="36"/>
  <c r="K31" i="36"/>
  <c r="F31" i="36"/>
  <c r="E31" i="36"/>
  <c r="D31" i="36"/>
  <c r="O30" i="36"/>
  <c r="N30" i="36"/>
  <c r="L30" i="36"/>
  <c r="K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J33" i="36" s="1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20" i="2" l="1"/>
  <c r="I20" i="2"/>
  <c r="P32" i="47"/>
  <c r="P61" i="47"/>
  <c r="P50" i="2"/>
  <c r="O10" i="2"/>
  <c r="O30" i="2"/>
  <c r="O6" i="36"/>
  <c r="C38" i="36"/>
  <c r="O67" i="36"/>
  <c r="L46" i="2"/>
  <c r="F46" i="2"/>
  <c r="K45" i="2"/>
  <c r="E45" i="2"/>
  <c r="E46" i="2"/>
  <c r="K46" i="2"/>
  <c r="P95" i="47"/>
  <c r="P13" i="2"/>
  <c r="E62" i="47"/>
  <c r="P61" i="48"/>
  <c r="O38" i="36"/>
  <c r="C67" i="36"/>
  <c r="H67" i="36"/>
  <c r="J38" i="36"/>
  <c r="N6" i="36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J60" i="2"/>
  <c r="O50" i="2"/>
  <c r="Q34" i="2"/>
  <c r="Q28" i="2"/>
  <c r="Q29" i="2"/>
  <c r="G10" i="2"/>
  <c r="Q57" i="2"/>
  <c r="Q56" i="2"/>
  <c r="Q54" i="2"/>
  <c r="Q49" i="2"/>
  <c r="P33" i="2"/>
  <c r="Q39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<sst xmlns="http://schemas.openxmlformats.org/spreadsheetml/2006/main" count="2036" uniqueCount="244">
  <si>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</si>
  <si>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</si>
  <si>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</si>
  <si>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</si>
  <si>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</si>
  <si>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</si>
  <si>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</si>
  <si>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</si>
  <si>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</si>
  <si>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</si>
  <si>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</si>
  <si>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</si>
  <si>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</si>
  <si>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</si>
  <si>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</si>
  <si>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</si>
  <si>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</si>
  <si>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</si>
  <si>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</si>
  <si>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</si>
  <si>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</si>
  <si>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</si>
  <si>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</si>
  <si>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</si>
  <si>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</si>
  <si>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</si>
  <si>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</si>
  <si>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</si>
  <si>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</si>
  <si>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</si>
  <si>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</si>
  <si>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</si>
  <si>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</si>
  <si>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</si>
  <si>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</si>
  <si>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</si>
  <si>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</si>
  <si>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</si>
  <si>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</si>
  <si>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</si>
  <si>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</si>
  <si>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</si>
  <si>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</si>
  <si>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</si>
  <si>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</si>
  <si>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</si>
  <si>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</si>
  <si>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</si>
  <si>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</si>
  <si>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</si>
  <si>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</si>
  <si>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</si>
  <si>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</si>
  <si>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</si>
  <si>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</si>
  <si>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</si>
  <si>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</si>
  <si>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</si>
  <si>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</si>
  <si>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</si>
  <si>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</si>
  <si>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</si>
  <si>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</si>
  <si>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</si>
  <si>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</si>
  <si>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</si>
  <si>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</si>
  <si>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</si>
  <si>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</si>
  <si>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</si>
  <si>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</si>
  <si>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</si>
  <si>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</si>
  <si>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</si>
  <si>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</si>
  <si>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</si>
  <si>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</si>
  <si>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</si>
  <si>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</si>
  <si>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</si>
  <si>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</si>
  <si>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</si>
  <si>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</si>
  <si>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</si>
  <si>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</si>
  <si>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</si>
  <si>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</si>
  <si>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</si>
  <si>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</si>
  <si>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</si>
  <si>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</si>
  <si>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</si>
  <si>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</si>
  <si>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</si>
  <si>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</si>
  <si>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</si>
  <si>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</si>
  <si>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</si>
  <si>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</si>
  <si>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</si>
  <si>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</si>
  <si>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</si>
  <si>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</si>
  <si>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</si>
  <si>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</si>
  <si>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</si>
  <si>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2015 - Ddados Definitivos Revistos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</si>
  <si>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</si>
  <si>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</si>
  <si>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</si>
  <si>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</si>
  <si>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</si>
  <si>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</si>
  <si>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</si>
  <si>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</si>
  <si>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</si>
  <si>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</si>
  <si>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</si>
  <si>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</si>
  <si>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</si>
  <si>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</si>
  <si>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</si>
  <si>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</si>
  <si>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</si>
  <si>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</si>
  <si>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</si>
  <si>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</si>
  <si>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</si>
  <si>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</si>
  <si>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</si>
  <si>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</si>
  <si>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</si>
  <si>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</si>
  <si>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</si>
  <si>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</si>
  <si>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</si>
  <si>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</si>
  <si>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</si>
  <si>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</si>
  <si>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</si>
  <si>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</si>
  <si>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</si>
  <si>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</si>
  <si>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</si>
  <si>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Ano Móvel</t>
  </si>
  <si>
    <t>jan-fev</t>
  </si>
  <si>
    <t>mar 2023 a fev 2024</t>
  </si>
  <si>
    <t>Evolução das Exportações de Vinho (NC 2204) por Mercado / Acondicionamento - fevereiro 2024 vs fevereiro 2023</t>
  </si>
  <si>
    <t>fevereiro 2025 versus fevereiro 2024</t>
  </si>
  <si>
    <t>5 - Exportações por Tipo de produto - fevereiro 2025 vs fevereiro 2024</t>
  </si>
  <si>
    <t>7 - Evolução das Exportações de Vinho (NC 2204) por Mercado / Acondicionamento - fevereiro 2025 vs fevereiro 2024</t>
  </si>
  <si>
    <t>9 - Evolução das Exportações com Destino a uma Selecção de Mercado - fevereiro  2025 vs fevereiro 2024</t>
  </si>
  <si>
    <t>2020 - Dados Definitivos (09-09-2021)</t>
  </si>
  <si>
    <t>2021  - Dados Definitivos  ( 09-08-2022)</t>
  </si>
  <si>
    <t>2022 - Dados Definitivos Revistos (09-08-2024)</t>
  </si>
  <si>
    <t>2023 - Dados Definitivos (09-08-2024)</t>
  </si>
  <si>
    <t>2024 - Dados Preliminares  2.ªRevisão (09-04-2025)</t>
  </si>
  <si>
    <t>2007/2024</t>
  </si>
  <si>
    <t>mar 2024 a fev 2025</t>
  </si>
  <si>
    <t>D       2025/2024</t>
  </si>
  <si>
    <t>2025 /2024</t>
  </si>
  <si>
    <t>Exportações por Tipo de Produto - fevereiro 2025 vs fevereiro 2024</t>
  </si>
  <si>
    <t>2025 / 2024</t>
  </si>
  <si>
    <t>Evolução das Exportações com Destino a uma Seleção de Mercados (NC 2204) - fevereiro 2025 vs fevereiro 2024</t>
  </si>
  <si>
    <t>2025/2024</t>
  </si>
  <si>
    <t>E.U.AMERICA</t>
  </si>
  <si>
    <t>FRANCA</t>
  </si>
  <si>
    <t>BRASIL</t>
  </si>
  <si>
    <t>REINO UNIDO</t>
  </si>
  <si>
    <t>ANGOLA</t>
  </si>
  <si>
    <t>CANADA</t>
  </si>
  <si>
    <t>PAISES BAIXOS</t>
  </si>
  <si>
    <t>ALEMANHA</t>
  </si>
  <si>
    <t>POLONIA</t>
  </si>
  <si>
    <t>BELGICA</t>
  </si>
  <si>
    <t>SUICA</t>
  </si>
  <si>
    <t>ESPANHA</t>
  </si>
  <si>
    <t>SUECIA</t>
  </si>
  <si>
    <t>FEDERAÇÃO RUSSA</t>
  </si>
  <si>
    <t>DINAMARCA</t>
  </si>
  <si>
    <t>PAISES PT N/ DETERM.</t>
  </si>
  <si>
    <t>FINLANDIA</t>
  </si>
  <si>
    <t>NORUEGA</t>
  </si>
  <si>
    <t>LUXEMBURGO</t>
  </si>
  <si>
    <t>JAPAO</t>
  </si>
  <si>
    <t>GUINE BISSAU</t>
  </si>
  <si>
    <t>ITALIA</t>
  </si>
  <si>
    <t>MACAU</t>
  </si>
  <si>
    <t>CHINA</t>
  </si>
  <si>
    <t>UCRANIA</t>
  </si>
  <si>
    <t>IRLANDA</t>
  </si>
  <si>
    <t>ROMENIA</t>
  </si>
  <si>
    <t>AUSTRIA</t>
  </si>
  <si>
    <t>LETONIA</t>
  </si>
  <si>
    <t>REP. CHECA</t>
  </si>
  <si>
    <t>CHIPRE</t>
  </si>
  <si>
    <t>LITUANIA</t>
  </si>
  <si>
    <t>ESTONIA</t>
  </si>
  <si>
    <t>HUNGRIA</t>
  </si>
  <si>
    <t>REP. ESLOVACA</t>
  </si>
  <si>
    <t>BULGARIA</t>
  </si>
  <si>
    <t>S.TOME PRINCIPE</t>
  </si>
  <si>
    <t>COREIA DO SUL</t>
  </si>
  <si>
    <t>AUSTRALIA</t>
  </si>
  <si>
    <t>ISRAEL</t>
  </si>
  <si>
    <t>CABO VERDE</t>
  </si>
  <si>
    <t>MEXICO</t>
  </si>
  <si>
    <t>COLOMBIA</t>
  </si>
  <si>
    <t>TAIWAN</t>
  </si>
  <si>
    <t>MOCAMBIQUE</t>
  </si>
  <si>
    <t>BIELORRUSSIA</t>
  </si>
  <si>
    <t>EMIRATOS ARABES</t>
  </si>
  <si>
    <t>HONG-KONG</t>
  </si>
  <si>
    <t>SINGAPURA</t>
  </si>
  <si>
    <t>NIGERIA</t>
  </si>
  <si>
    <t>TURQUIA</t>
  </si>
  <si>
    <t>ANDORRA</t>
  </si>
  <si>
    <t>AFRICA DO SUL</t>
  </si>
  <si>
    <t>SENEGAL</t>
  </si>
  <si>
    <t>TAILANDIA</t>
  </si>
  <si>
    <t>CROACIA</t>
  </si>
  <si>
    <t>MALTA</t>
  </si>
  <si>
    <t>GANA</t>
  </si>
  <si>
    <t>RUANDA</t>
  </si>
  <si>
    <t>ISLANDIA</t>
  </si>
  <si>
    <t>URUGUAI</t>
  </si>
  <si>
    <t>GRECIA</t>
  </si>
  <si>
    <t>ZAIRE</t>
  </si>
  <si>
    <t>UGANDA</t>
  </si>
  <si>
    <t>MARROCOS</t>
  </si>
  <si>
    <t>REP.DOMINICANA</t>
  </si>
  <si>
    <t>INDONESIA</t>
  </si>
  <si>
    <t>PAQUISTAO</t>
  </si>
  <si>
    <t>COSTA DO MARFIM</t>
  </si>
  <si>
    <t>GEORGIA</t>
  </si>
  <si>
    <t>LIECHTENSTEIN</t>
  </si>
  <si>
    <t>GUINE EQUATORIAL</t>
  </si>
  <si>
    <t>TIMOR LESTE</t>
  </si>
  <si>
    <t>SÃO BARTOLOMEU</t>
  </si>
  <si>
    <t>PROV/ABAST.BORDO PT</t>
  </si>
  <si>
    <t>VENEZUELA</t>
  </si>
  <si>
    <t>MALASIA</t>
  </si>
  <si>
    <t>COSTA RICA</t>
  </si>
  <si>
    <t>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</si>
</sst>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00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82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33" xfId="0" applyNumberFormat="1" applyBorder="1"/>
    <xf numFmtId="4" fontId="0" fillId="0" borderId="24" xfId="0" applyNumberFormat="1" applyBorder="1"/>
    <xf numFmtId="4" fontId="0" fillId="0" borderId="27" xfId="0" applyNumberFormat="1" applyBorder="1"/>
    <xf numFmtId="4" fontId="0" fillId="0" borderId="31" xfId="0" applyNumberFormat="1" applyBorder="1"/>
    <xf numFmtId="3" fontId="0" fillId="0" borderId="31" xfId="0" applyNumberFormat="1" applyBorder="1"/>
    <xf numFmtId="3" fontId="0" fillId="0" borderId="35" xfId="0" applyNumberFormat="1" applyBorder="1"/>
    <xf numFmtId="0" fontId="6" fillId="0" borderId="28" xfId="0" applyFon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0" fontId="0" fillId="0" borderId="32" xfId="0" applyBorder="1"/>
    <xf numFmtId="0" fontId="0" fillId="0" borderId="33" xfId="0" applyBorder="1"/>
    <xf numFmtId="0" fontId="0" fillId="0" borderId="24" xfId="0" applyBorder="1"/>
    <xf numFmtId="3" fontId="8" fillId="0" borderId="4" xfId="0" applyNumberFormat="1" applyFont="1" applyBorder="1"/>
    <xf numFmtId="3" fontId="0" fillId="0" borderId="9" xfId="0" applyNumberFormat="1" applyBorder="1"/>
    <xf numFmtId="3" fontId="0" fillId="0" borderId="98" xfId="0" applyNumberFormat="1" applyBorder="1"/>
    <xf numFmtId="3" fontId="0" fillId="0" borderId="14" xfId="0" applyNumberFormat="1" applyBorder="1"/>
    <xf numFmtId="164" fontId="5" fillId="0" borderId="5" xfId="0" applyNumberFormat="1" applyFont="1" applyBorder="1"/>
    <xf numFmtId="0" fontId="15" fillId="0" borderId="0" xfId="0" applyFont="1" applyAlignment="1">
      <alignment horizontal="center"/>
    </xf>
    <xf numFmtId="0" fontId="9" fillId="2" borderId="57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91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'1'!$B$6:$S$6</c:f>
              <c:numCache>
                <c:formatCode>#,##0</c:formatCode>
                <c:ptCount val="18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938963.28799999994</c:v>
                </c:pt>
                <c:pt idx="16">
                  <c:v>924632.3</c:v>
                </c:pt>
                <c:pt idx="17">
                  <c:v>965527.83900000015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2695.7720000000004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518031.63800000027</c:v>
                </c:pt>
                <c:pt idx="16">
                  <c:v>517524.88199999993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3267716535411E-3"/>
          <c:y val="0.15813557788035115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'1'!$B$8:$S$8</c:f>
              <c:numCache>
                <c:formatCode>#,##0</c:formatCode>
                <c:ptCount val="18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205343.67499999999</c:v>
                </c:pt>
                <c:pt idx="16">
                  <c:v>197581.58900000001</c:v>
                </c:pt>
                <c:pt idx="17">
                  <c:v>158598.63400000002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'1'!$B$10:$S$10</c:f>
              <c:numCache>
                <c:formatCode>#,##0</c:formatCode>
                <c:ptCount val="18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733619.6129999999</c:v>
                </c:pt>
                <c:pt idx="16">
                  <c:v>727050.71100000001</c:v>
                </c:pt>
                <c:pt idx="17">
                  <c:v>806929.20500000007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418166.49000000005</c:v>
                </c:pt>
                <c:pt idx="16">
                  <c:v>404411.64599999983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202578.51499999996</c:v>
                </c:pt>
                <c:pt idx="16">
                  <c:v>194885.81700000001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215587.97500000009</c:v>
                </c:pt>
                <c:pt idx="16">
                  <c:v>209525.82899999982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520796.79800000024</c:v>
                </c:pt>
                <c:pt idx="16">
                  <c:v>520220.65399999992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5</xdr:row>
      <xdr:rowOff>76200</xdr:rowOff>
    </xdr:from>
    <xdr:to>
      <xdr:col>20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76200</xdr:colOff>
      <xdr:row>7</xdr:row>
      <xdr:rowOff>0</xdr:rowOff>
    </xdr:from>
    <xdr:to>
      <xdr:col>20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76200</xdr:colOff>
      <xdr:row>9</xdr:row>
      <xdr:rowOff>0</xdr:rowOff>
    </xdr:from>
    <xdr:to>
      <xdr:col>20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16</xdr:row>
      <xdr:rowOff>28575</xdr:rowOff>
    </xdr:from>
    <xdr:to>
      <xdr:col>19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28575</xdr:colOff>
      <xdr:row>18</xdr:row>
      <xdr:rowOff>66675</xdr:rowOff>
    </xdr:from>
    <xdr:to>
      <xdr:col>20</xdr:col>
      <xdr:colOff>9525</xdr:colOff>
      <xdr:row>19</xdr:row>
      <xdr:rowOff>266700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47625</xdr:colOff>
      <xdr:row>27</xdr:row>
      <xdr:rowOff>104775</xdr:rowOff>
    </xdr:from>
    <xdr:to>
      <xdr:col>20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47625</xdr:colOff>
      <xdr:row>28</xdr:row>
      <xdr:rowOff>352424</xdr:rowOff>
    </xdr:from>
    <xdr:to>
      <xdr:col>20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57150</xdr:colOff>
      <xdr:row>31</xdr:row>
      <xdr:rowOff>95250</xdr:rowOff>
    </xdr:from>
    <xdr:to>
      <xdr:col>20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oao%20lima\Documents\COM&#201;RCIO%20EXTERNO\S&#237;ntese%20Estatistica\75.%20Novembro%202019\Sintese%20Estatistica%20Novembr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L\Dropbox\IVV\S&#237;ntese%20Estatistica\Mar&#231;o%202013\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1 (2)"/>
    </sheetNames>
    <sheetDataSet>
      <sheetData sheetId="0"/>
      <sheetData sheetId="1"/>
      <sheetData sheetId="2">
        <row r="6">
          <cell r="A6" t="str">
            <v>Exportações (1)</v>
          </cell>
        </row>
      </sheetData>
      <sheetData sheetId="3">
        <row r="7">
          <cell r="T7">
            <v>44866.651000000042</v>
          </cell>
        </row>
        <row r="8">
          <cell r="T8">
            <v>46937.144999999968</v>
          </cell>
        </row>
        <row r="9">
          <cell r="T9">
            <v>62257.105999999985</v>
          </cell>
        </row>
        <row r="10">
          <cell r="T10">
            <v>62171.204999999944</v>
          </cell>
        </row>
        <row r="11">
          <cell r="T11">
            <v>55267.650999999962</v>
          </cell>
        </row>
        <row r="12">
          <cell r="T12">
            <v>56091.163000000008</v>
          </cell>
        </row>
        <row r="13">
          <cell r="T13">
            <v>69013.110000000117</v>
          </cell>
        </row>
        <row r="14">
          <cell r="T14">
            <v>45062.92500000001</v>
          </cell>
        </row>
        <row r="15">
          <cell r="T15">
            <v>70793.574000000022</v>
          </cell>
        </row>
        <row r="16">
          <cell r="T16">
            <v>82030.592000000048</v>
          </cell>
        </row>
        <row r="17">
          <cell r="T17">
            <v>82936.982000000047</v>
          </cell>
        </row>
        <row r="18">
          <cell r="T18">
            <v>58105.801000000007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topLeftCell="A21" zoomScaleNormal="100" workbookViewId="0">
      <selection activeCell="L26" sqref="L26"/>
    </sheetView>
  </sheetViews>
  <sheetFormatPr defaultRowHeight="15" x14ac:dyDescent="0.25"/>
  <cols>
    <col min="1" max="1" width="3.140625" customWidth="1"/>
  </cols>
  <sheetData>
    <row r="2" spans="2:11" ht="15.75" x14ac:dyDescent="0.25">
      <c r="E2" s="320" t="s">
        <v>25</v>
      </c>
      <c r="F2" s="320"/>
      <c r="G2" s="320"/>
      <c r="H2" s="320"/>
      <c r="I2" s="320"/>
      <c r="J2" s="320"/>
      <c r="K2" s="320"/>
    </row>
    <row r="3" spans="2:11" ht="15.75" x14ac:dyDescent="0.25">
      <c r="E3" s="320" t="s">
        <v>148</v>
      </c>
      <c r="F3" s="320"/>
      <c r="G3" s="320"/>
      <c r="H3" s="320"/>
      <c r="I3" s="320"/>
      <c r="J3" s="320"/>
      <c r="K3" s="320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149</v>
      </c>
    </row>
    <row r="19" spans="2:8" ht="15.95" customHeight="1" x14ac:dyDescent="0.25">
      <c r="B19" s="5"/>
    </row>
    <row r="20" spans="2:8" ht="15.95" customHeight="1" x14ac:dyDescent="0.25">
      <c r="B20" s="267" t="s">
        <v>107</v>
      </c>
    </row>
    <row r="21" spans="2:8" ht="15.95" customHeight="1" x14ac:dyDescent="0.25">
      <c r="B21" s="5"/>
    </row>
    <row r="22" spans="2:8" ht="15.95" customHeight="1" x14ac:dyDescent="0.25">
      <c r="B22" s="5" t="s">
        <v>150</v>
      </c>
    </row>
    <row r="23" spans="2:8" ht="15.95" customHeight="1" x14ac:dyDescent="0.25"/>
    <row r="24" spans="2:8" ht="15.95" customHeight="1" x14ac:dyDescent="0.25">
      <c r="B24" s="267" t="s">
        <v>108</v>
      </c>
    </row>
    <row r="25" spans="2:8" ht="15.95" customHeight="1" x14ac:dyDescent="0.25"/>
    <row r="26" spans="2:8" ht="15.95" customHeight="1" x14ac:dyDescent="0.25">
      <c r="B26" s="267" t="s">
        <v>151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116</v>
      </c>
    </row>
    <row r="29" spans="2:8" ht="15.95" customHeight="1" x14ac:dyDescent="0.25">
      <c r="B29" s="5"/>
    </row>
    <row r="30" spans="2:8" x14ac:dyDescent="0.25">
      <c r="B30" s="267" t="s">
        <v>117</v>
      </c>
    </row>
    <row r="31" spans="2:8" x14ac:dyDescent="0.25">
      <c r="B31" s="5"/>
    </row>
    <row r="32" spans="2:8" x14ac:dyDescent="0.25">
      <c r="B32" s="267" t="s">
        <v>118</v>
      </c>
    </row>
    <row r="33" spans="2:2" x14ac:dyDescent="0.25">
      <c r="B33" s="5"/>
    </row>
    <row r="34" spans="2:2" x14ac:dyDescent="0.25">
      <c r="B34" s="267" t="s">
        <v>119</v>
      </c>
    </row>
    <row r="36" spans="2:2" x14ac:dyDescent="0.25">
      <c r="B36" s="267" t="s">
        <v>120</v>
      </c>
    </row>
    <row r="38" spans="2:2" x14ac:dyDescent="0.25">
      <c r="B38" s="267" t="s">
        <v>121</v>
      </c>
    </row>
    <row r="39" spans="2:2" x14ac:dyDescent="0.25">
      <c r="B39" s="267"/>
    </row>
    <row r="40" spans="2:2" x14ac:dyDescent="0.25">
      <c r="B40" s="267" t="s">
        <v>122</v>
      </c>
    </row>
    <row r="42" spans="2:2" x14ac:dyDescent="0.25">
      <c r="B42" s="267" t="s">
        <v>123</v>
      </c>
    </row>
    <row r="44" spans="2:2" x14ac:dyDescent="0.25">
      <c r="B44" s="267" t="s">
        <v>124</v>
      </c>
    </row>
    <row r="46" spans="2:2" x14ac:dyDescent="0.25">
      <c r="B46" s="267" t="s">
        <v>109</v>
      </c>
    </row>
    <row r="48" spans="2:2" x14ac:dyDescent="0.25">
      <c r="B48" s="267" t="s">
        <v>110</v>
      </c>
    </row>
    <row r="50" spans="2:2" x14ac:dyDescent="0.25">
      <c r="B50" s="267" t="s">
        <v>111</v>
      </c>
    </row>
    <row r="52" spans="2:2" x14ac:dyDescent="0.25">
      <c r="B52" s="267" t="s">
        <v>112</v>
      </c>
    </row>
    <row r="54" spans="2:2" x14ac:dyDescent="0.25">
      <c r="B54" s="267" t="s">
        <v>125</v>
      </c>
    </row>
    <row r="56" spans="2:2" x14ac:dyDescent="0.25">
      <c r="B56" s="267" t="s">
        <v>126</v>
      </c>
    </row>
    <row r="58" spans="2:2" x14ac:dyDescent="0.25">
      <c r="B58" s="267" t="s">
        <v>127</v>
      </c>
    </row>
    <row r="60" spans="2:2" x14ac:dyDescent="0.25">
      <c r="B60" s="267" t="s">
        <v>128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topLeftCell="A84" zoomScaleNormal="100" workbookViewId="0">
      <selection activeCell="H96" sqref="H96:I96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72" t="s">
        <v>3</v>
      </c>
      <c r="B4" s="366" t="s">
        <v>1</v>
      </c>
      <c r="C4" s="359"/>
      <c r="D4" s="366" t="s">
        <v>104</v>
      </c>
      <c r="E4" s="359"/>
      <c r="F4" s="130" t="s">
        <v>0</v>
      </c>
      <c r="H4" s="375" t="s">
        <v>19</v>
      </c>
      <c r="I4" s="376"/>
      <c r="J4" s="366" t="s">
        <v>13</v>
      </c>
      <c r="K4" s="364"/>
      <c r="L4" s="130" t="s">
        <v>0</v>
      </c>
      <c r="N4" s="358" t="s">
        <v>22</v>
      </c>
      <c r="O4" s="359"/>
      <c r="P4" s="130" t="s">
        <v>0</v>
      </c>
    </row>
    <row r="5" spans="1:17" x14ac:dyDescent="0.25">
      <c r="A5" s="373"/>
      <c r="B5" s="367" t="s">
        <v>145</v>
      </c>
      <c r="C5" s="361"/>
      <c r="D5" s="367" t="str">
        <f>B5</f>
        <v>jan-fev</v>
      </c>
      <c r="E5" s="361"/>
      <c r="F5" s="131" t="s">
        <v>162</v>
      </c>
      <c r="H5" s="356" t="str">
        <f>B5</f>
        <v>jan-fev</v>
      </c>
      <c r="I5" s="361"/>
      <c r="J5" s="367" t="str">
        <f>B5</f>
        <v>jan-fev</v>
      </c>
      <c r="K5" s="357"/>
      <c r="L5" s="131" t="str">
        <f>F5</f>
        <v>2025 / 2024</v>
      </c>
      <c r="N5" s="356" t="str">
        <f>B5</f>
        <v>jan-fev</v>
      </c>
      <c r="O5" s="357"/>
      <c r="P5" s="131" t="str">
        <f>L5</f>
        <v>2025 / 2024</v>
      </c>
    </row>
    <row r="6" spans="1:17" ht="19.5" customHeight="1" thickBot="1" x14ac:dyDescent="0.3">
      <c r="A6" s="374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1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0">
        <v>1000</v>
      </c>
      <c r="N6" s="25">
        <f>B6</f>
        <v>2024</v>
      </c>
      <c r="O6" s="134">
        <f>C6</f>
        <v>2025</v>
      </c>
      <c r="P6" s="132"/>
    </row>
    <row r="7" spans="1:17" ht="20.100000000000001" customHeight="1" x14ac:dyDescent="0.25">
      <c r="A7" s="8" t="s">
        <v>165</v>
      </c>
      <c r="B7" s="19">
        <v>39945.19000000001</v>
      </c>
      <c r="C7" s="147">
        <v>38179.78</v>
      </c>
      <c r="D7" s="214">
        <f>B7/$B$33</f>
        <v>8.0894214099487646E-2</v>
      </c>
      <c r="E7" s="246">
        <f>C7/$C$33</f>
        <v>7.1884898998781477E-2</v>
      </c>
      <c r="F7" s="52">
        <f>(C7-B7)/B7</f>
        <v>-4.4195809307704143E-2</v>
      </c>
      <c r="H7" s="19">
        <v>16012.776999999995</v>
      </c>
      <c r="I7" s="147">
        <v>16423.133000000002</v>
      </c>
      <c r="J7" s="214">
        <f t="shared" ref="J7:J32" si="0">H7/$H$33</f>
        <v>0.11654957334059186</v>
      </c>
      <c r="K7" s="246">
        <f>I7/$I$33</f>
        <v>0.11420766792820976</v>
      </c>
      <c r="L7" s="52">
        <f>(I7-H7)/H7</f>
        <v>2.5626785410176336E-2</v>
      </c>
      <c r="N7" s="40">
        <f t="shared" ref="N7:N33" si="1">(H7/B7)*10</f>
        <v>4.00868715357218</v>
      </c>
      <c r="O7" s="149">
        <f t="shared" ref="O7:O33" si="2">(I7/C7)*10</f>
        <v>4.3015263576689025</v>
      </c>
      <c r="P7" s="52">
        <f>(O7-N7)/N7</f>
        <v>7.3051149385845851E-2</v>
      </c>
      <c r="Q7" s="2"/>
    </row>
    <row r="8" spans="1:17" ht="20.100000000000001" customHeight="1" x14ac:dyDescent="0.25">
      <c r="A8" s="8" t="s">
        <v>166</v>
      </c>
      <c r="B8" s="19">
        <v>55013.30000000001</v>
      </c>
      <c r="C8" s="140">
        <v>53103.299999999996</v>
      </c>
      <c r="D8" s="214">
        <f t="shared" ref="D8:D32" si="3">B8/$B$33</f>
        <v>0.11140910003230285</v>
      </c>
      <c r="E8" s="215">
        <f t="shared" ref="E8:E32" si="4">C8/$C$33</f>
        <v>9.9982906056608811E-2</v>
      </c>
      <c r="F8" s="52">
        <f t="shared" ref="F8:F33" si="5">(C8-B8)/B8</f>
        <v>-3.4718877071544772E-2</v>
      </c>
      <c r="H8" s="19">
        <v>16469.543000000001</v>
      </c>
      <c r="I8" s="140">
        <v>16212.422999999999</v>
      </c>
      <c r="J8" s="214">
        <f t="shared" si="0"/>
        <v>0.11987416110050944</v>
      </c>
      <c r="K8" s="215">
        <f t="shared" ref="K8:K32" si="6">I8/$I$33</f>
        <v>0.11274237517869885</v>
      </c>
      <c r="L8" s="52">
        <f t="shared" ref="L8:L33" si="7">(I8-H8)/H8</f>
        <v>-1.5611847881875205E-2</v>
      </c>
      <c r="N8" s="40">
        <f t="shared" si="1"/>
        <v>2.9937384232540127</v>
      </c>
      <c r="O8" s="143">
        <f t="shared" si="2"/>
        <v>3.0529972713560176</v>
      </c>
      <c r="P8" s="52">
        <f t="shared" ref="P8:P33" si="8">(O8-N8)/N8</f>
        <v>1.9794263801309032E-2</v>
      </c>
      <c r="Q8" s="2"/>
    </row>
    <row r="9" spans="1:17" ht="20.100000000000001" customHeight="1" x14ac:dyDescent="0.25">
      <c r="A9" s="8" t="s">
        <v>167</v>
      </c>
      <c r="B9" s="19">
        <v>39640.659999999996</v>
      </c>
      <c r="C9" s="140">
        <v>38418.049999999981</v>
      </c>
      <c r="D9" s="214">
        <f t="shared" si="3"/>
        <v>8.0277501173107321E-2</v>
      </c>
      <c r="E9" s="215">
        <f t="shared" si="4"/>
        <v>7.2333513812288475E-2</v>
      </c>
      <c r="F9" s="52">
        <f t="shared" si="5"/>
        <v>-3.0842321999684546E-2</v>
      </c>
      <c r="H9" s="19">
        <v>11892.435000000001</v>
      </c>
      <c r="I9" s="140">
        <v>12484.356000000003</v>
      </c>
      <c r="J9" s="214">
        <f t="shared" si="0"/>
        <v>8.6559515893509437E-2</v>
      </c>
      <c r="K9" s="215">
        <f t="shared" si="6"/>
        <v>8.6817124622053127E-2</v>
      </c>
      <c r="L9" s="52">
        <f t="shared" si="7"/>
        <v>4.9772901848948684E-2</v>
      </c>
      <c r="N9" s="40">
        <f t="shared" si="1"/>
        <v>3.0000597870973902</v>
      </c>
      <c r="O9" s="143">
        <f t="shared" si="2"/>
        <v>3.2496068905111035</v>
      </c>
      <c r="P9" s="52">
        <f t="shared" si="8"/>
        <v>8.3180710093499324E-2</v>
      </c>
      <c r="Q9" s="2"/>
    </row>
    <row r="10" spans="1:17" ht="20.100000000000001" customHeight="1" x14ac:dyDescent="0.25">
      <c r="A10" s="8" t="s">
        <v>168</v>
      </c>
      <c r="B10" s="19">
        <v>26341.260000000006</v>
      </c>
      <c r="C10" s="140">
        <v>26307.879999999997</v>
      </c>
      <c r="D10" s="214">
        <f t="shared" si="3"/>
        <v>5.3344483430677637E-2</v>
      </c>
      <c r="E10" s="215">
        <f t="shared" si="4"/>
        <v>4.9532482813469933E-2</v>
      </c>
      <c r="F10" s="52">
        <f t="shared" si="5"/>
        <v>-1.2672134894081866E-3</v>
      </c>
      <c r="H10" s="19">
        <v>8747.1320000000014</v>
      </c>
      <c r="I10" s="140">
        <v>8957.9599999999973</v>
      </c>
      <c r="J10" s="214">
        <f t="shared" si="0"/>
        <v>6.3666314878040114E-2</v>
      </c>
      <c r="K10" s="215">
        <f t="shared" si="6"/>
        <v>6.2294308947883785E-2</v>
      </c>
      <c r="L10" s="52">
        <f t="shared" si="7"/>
        <v>2.4102528691689554E-2</v>
      </c>
      <c r="N10" s="40">
        <f t="shared" si="1"/>
        <v>3.3206961246348881</v>
      </c>
      <c r="O10" s="143">
        <f t="shared" si="2"/>
        <v>3.4050482212933915</v>
      </c>
      <c r="P10" s="52">
        <f t="shared" si="8"/>
        <v>2.5401931851797475E-2</v>
      </c>
      <c r="Q10" s="2"/>
    </row>
    <row r="11" spans="1:17" ht="20.100000000000001" customHeight="1" x14ac:dyDescent="0.25">
      <c r="A11" s="8" t="s">
        <v>169</v>
      </c>
      <c r="B11" s="19">
        <v>38798.61</v>
      </c>
      <c r="C11" s="140">
        <v>72635.05</v>
      </c>
      <c r="D11" s="214">
        <f t="shared" si="3"/>
        <v>7.8572240214717259E-2</v>
      </c>
      <c r="E11" s="215">
        <f t="shared" si="4"/>
        <v>0.13675728967064354</v>
      </c>
      <c r="F11" s="52">
        <f t="shared" si="5"/>
        <v>0.87210443879303923</v>
      </c>
      <c r="H11" s="19">
        <v>4108.1080000000011</v>
      </c>
      <c r="I11" s="140">
        <v>8441.8160000000044</v>
      </c>
      <c r="J11" s="214">
        <f t="shared" si="0"/>
        <v>2.9901011838051106E-2</v>
      </c>
      <c r="K11" s="215">
        <f t="shared" si="6"/>
        <v>5.8705005825566196E-2</v>
      </c>
      <c r="L11" s="52">
        <f t="shared" si="7"/>
        <v>1.0549157909188371</v>
      </c>
      <c r="N11" s="40">
        <f t="shared" si="1"/>
        <v>1.0588286539131173</v>
      </c>
      <c r="O11" s="143">
        <f t="shared" si="2"/>
        <v>1.1622234720014655</v>
      </c>
      <c r="P11" s="52">
        <f t="shared" si="8"/>
        <v>9.7650188919832792E-2</v>
      </c>
      <c r="Q11" s="2"/>
    </row>
    <row r="12" spans="1:17" ht="20.100000000000001" customHeight="1" x14ac:dyDescent="0.25">
      <c r="A12" s="8" t="s">
        <v>170</v>
      </c>
      <c r="B12" s="19">
        <v>19213.62</v>
      </c>
      <c r="C12" s="140">
        <v>18589.310000000005</v>
      </c>
      <c r="D12" s="214">
        <f t="shared" si="3"/>
        <v>3.8910083789968138E-2</v>
      </c>
      <c r="E12" s="215">
        <f t="shared" si="4"/>
        <v>3.4999957354574562E-2</v>
      </c>
      <c r="F12" s="52">
        <f t="shared" si="5"/>
        <v>-3.2493096043327292E-2</v>
      </c>
      <c r="H12" s="19">
        <v>7923.8880000000017</v>
      </c>
      <c r="I12" s="140">
        <v>7629.4980000000014</v>
      </c>
      <c r="J12" s="214">
        <f t="shared" si="0"/>
        <v>5.7674303813675561E-2</v>
      </c>
      <c r="K12" s="215">
        <f t="shared" si="6"/>
        <v>5.3056087047638263E-2</v>
      </c>
      <c r="L12" s="52">
        <f t="shared" si="7"/>
        <v>-3.7152216184782053E-2</v>
      </c>
      <c r="N12" s="40">
        <f t="shared" si="1"/>
        <v>4.1240994669406401</v>
      </c>
      <c r="O12" s="143">
        <f t="shared" si="2"/>
        <v>4.1042394795718611</v>
      </c>
      <c r="P12" s="52">
        <f t="shared" si="8"/>
        <v>-4.8155936897205012E-3</v>
      </c>
      <c r="Q12" s="2"/>
    </row>
    <row r="13" spans="1:17" ht="20.100000000000001" customHeight="1" x14ac:dyDescent="0.25">
      <c r="A13" s="8" t="s">
        <v>171</v>
      </c>
      <c r="B13" s="19">
        <v>19528.68</v>
      </c>
      <c r="C13" s="140">
        <v>20566.349999999995</v>
      </c>
      <c r="D13" s="214">
        <f t="shared" si="3"/>
        <v>3.9548121338273325E-2</v>
      </c>
      <c r="E13" s="215">
        <f t="shared" si="4"/>
        <v>3.8722328743737891E-2</v>
      </c>
      <c r="F13" s="52">
        <f t="shared" si="5"/>
        <v>5.3135695807396847E-2</v>
      </c>
      <c r="H13" s="19">
        <v>6814.6900000000005</v>
      </c>
      <c r="I13" s="140">
        <v>7506.2940000000008</v>
      </c>
      <c r="J13" s="214">
        <f t="shared" si="0"/>
        <v>4.96009662751438E-2</v>
      </c>
      <c r="K13" s="215">
        <f t="shared" si="6"/>
        <v>5.2199317421560996E-2</v>
      </c>
      <c r="L13" s="52">
        <f t="shared" si="7"/>
        <v>0.10148722832586665</v>
      </c>
      <c r="N13" s="40">
        <f t="shared" si="1"/>
        <v>3.4895804529543217</v>
      </c>
      <c r="O13" s="143">
        <f t="shared" si="2"/>
        <v>3.6497939595504318</v>
      </c>
      <c r="P13" s="52">
        <f t="shared" si="8"/>
        <v>4.5911968145188164E-2</v>
      </c>
      <c r="Q13" s="2"/>
    </row>
    <row r="14" spans="1:17" ht="20.100000000000001" customHeight="1" x14ac:dyDescent="0.25">
      <c r="A14" s="8" t="s">
        <v>172</v>
      </c>
      <c r="B14" s="19">
        <v>31349.510000000013</v>
      </c>
      <c r="C14" s="140">
        <v>30302.840000000004</v>
      </c>
      <c r="D14" s="214">
        <f t="shared" si="3"/>
        <v>6.3486842191864137E-2</v>
      </c>
      <c r="E14" s="215">
        <f t="shared" si="4"/>
        <v>5.7054194465663122E-2</v>
      </c>
      <c r="F14" s="52">
        <f t="shared" si="5"/>
        <v>-3.3387124711040418E-2</v>
      </c>
      <c r="H14" s="19">
        <v>7618.7349999999997</v>
      </c>
      <c r="I14" s="140">
        <v>7084.8700000000017</v>
      </c>
      <c r="J14" s="214">
        <f t="shared" si="0"/>
        <v>5.5453236727460484E-2</v>
      </c>
      <c r="K14" s="215">
        <f t="shared" si="6"/>
        <v>4.9268704106246695E-2</v>
      </c>
      <c r="L14" s="52">
        <f t="shared" si="7"/>
        <v>-7.0072656418683418E-2</v>
      </c>
      <c r="N14" s="40">
        <f t="shared" si="1"/>
        <v>2.4302564856675577</v>
      </c>
      <c r="O14" s="143">
        <f t="shared" si="2"/>
        <v>2.3380217827767962</v>
      </c>
      <c r="P14" s="52">
        <f t="shared" si="8"/>
        <v>-3.7952661965811367E-2</v>
      </c>
      <c r="Q14" s="2"/>
    </row>
    <row r="15" spans="1:17" ht="20.100000000000001" customHeight="1" x14ac:dyDescent="0.25">
      <c r="A15" s="8" t="s">
        <v>173</v>
      </c>
      <c r="B15" s="19">
        <v>19986.8</v>
      </c>
      <c r="C15" s="140">
        <v>28245.910000000003</v>
      </c>
      <c r="D15" s="214">
        <f t="shared" si="3"/>
        <v>4.0475874025474388E-2</v>
      </c>
      <c r="E15" s="215">
        <f t="shared" si="4"/>
        <v>5.3181406165218131E-2</v>
      </c>
      <c r="F15" s="52">
        <f t="shared" si="5"/>
        <v>0.41322823063221747</v>
      </c>
      <c r="H15" s="19">
        <v>4583.5109999999986</v>
      </c>
      <c r="I15" s="140">
        <v>6327.2660000000005</v>
      </c>
      <c r="J15" s="214">
        <f t="shared" si="0"/>
        <v>3.3361249672802511E-2</v>
      </c>
      <c r="K15" s="215">
        <f t="shared" si="6"/>
        <v>4.4000270485628538E-2</v>
      </c>
      <c r="L15" s="52">
        <f t="shared" si="7"/>
        <v>0.38044088909135432</v>
      </c>
      <c r="N15" s="40">
        <f t="shared" si="1"/>
        <v>2.293269057578001</v>
      </c>
      <c r="O15" s="143">
        <f t="shared" si="2"/>
        <v>2.2400644907528204</v>
      </c>
      <c r="P15" s="52">
        <f t="shared" si="8"/>
        <v>-2.3200316007129029E-2</v>
      </c>
      <c r="Q15" s="2"/>
    </row>
    <row r="16" spans="1:17" ht="20.100000000000001" customHeight="1" x14ac:dyDescent="0.25">
      <c r="A16" s="8" t="s">
        <v>174</v>
      </c>
      <c r="B16" s="19">
        <v>15119.4</v>
      </c>
      <c r="C16" s="140">
        <v>15427.05</v>
      </c>
      <c r="D16" s="214">
        <f t="shared" si="3"/>
        <v>3.061875486524894E-2</v>
      </c>
      <c r="E16" s="215">
        <f t="shared" si="4"/>
        <v>2.9046053463355516E-2</v>
      </c>
      <c r="F16" s="52">
        <f t="shared" si="5"/>
        <v>2.0348029683717583E-2</v>
      </c>
      <c r="H16" s="19">
        <v>5734.668999999999</v>
      </c>
      <c r="I16" s="140">
        <v>5431.7129999999979</v>
      </c>
      <c r="J16" s="214">
        <f t="shared" si="0"/>
        <v>4.1739994580547696E-2</v>
      </c>
      <c r="K16" s="215">
        <f t="shared" si="6"/>
        <v>3.777252943061106E-2</v>
      </c>
      <c r="L16" s="52">
        <f t="shared" si="7"/>
        <v>-5.2828855510231032E-2</v>
      </c>
      <c r="N16" s="40">
        <f t="shared" si="1"/>
        <v>3.7929210153842079</v>
      </c>
      <c r="O16" s="143">
        <f t="shared" si="2"/>
        <v>3.5209019222728895</v>
      </c>
      <c r="P16" s="52">
        <f t="shared" si="8"/>
        <v>-7.1717573871957888E-2</v>
      </c>
      <c r="Q16" s="2"/>
    </row>
    <row r="17" spans="1:17" ht="20.100000000000001" customHeight="1" x14ac:dyDescent="0.25">
      <c r="A17" s="8" t="s">
        <v>175</v>
      </c>
      <c r="B17" s="19">
        <v>13800.03</v>
      </c>
      <c r="C17" s="140">
        <v>14694.550000000001</v>
      </c>
      <c r="D17" s="214">
        <f t="shared" si="3"/>
        <v>2.7946858718142342E-2</v>
      </c>
      <c r="E17" s="215">
        <f t="shared" si="4"/>
        <v>2.766690228656489E-2</v>
      </c>
      <c r="F17" s="52">
        <f t="shared" si="5"/>
        <v>6.4820148941705222E-2</v>
      </c>
      <c r="H17" s="19">
        <v>5012.3319999999994</v>
      </c>
      <c r="I17" s="140">
        <v>5346.567</v>
      </c>
      <c r="J17" s="214">
        <f t="shared" si="0"/>
        <v>3.6482438745096844E-2</v>
      </c>
      <c r="K17" s="215">
        <f t="shared" si="6"/>
        <v>3.7180417919767478E-2</v>
      </c>
      <c r="L17" s="52">
        <f t="shared" si="7"/>
        <v>6.6682534197655033E-2</v>
      </c>
      <c r="N17" s="40">
        <f t="shared" si="1"/>
        <v>3.6321167417751985</v>
      </c>
      <c r="O17" s="143">
        <f t="shared" si="2"/>
        <v>3.6384693644922779</v>
      </c>
      <c r="P17" s="52">
        <f t="shared" si="8"/>
        <v>1.7490139135711051E-3</v>
      </c>
      <c r="Q17" s="2"/>
    </row>
    <row r="18" spans="1:17" ht="20.100000000000001" customHeight="1" x14ac:dyDescent="0.25">
      <c r="A18" s="8" t="s">
        <v>176</v>
      </c>
      <c r="B18" s="19">
        <v>33770.239999999998</v>
      </c>
      <c r="C18" s="140">
        <v>38158.009999999995</v>
      </c>
      <c r="D18" s="214">
        <f t="shared" si="3"/>
        <v>6.8389135832151032E-2</v>
      </c>
      <c r="E18" s="215">
        <f t="shared" si="4"/>
        <v>7.184391043752722E-2</v>
      </c>
      <c r="F18" s="52">
        <f t="shared" si="5"/>
        <v>0.1299300804495318</v>
      </c>
      <c r="H18" s="19">
        <v>4229.1789999999992</v>
      </c>
      <c r="I18" s="140">
        <v>4866.5679999999993</v>
      </c>
      <c r="J18" s="214">
        <f t="shared" si="0"/>
        <v>3.0782231466221697E-2</v>
      </c>
      <c r="K18" s="215">
        <f t="shared" si="6"/>
        <v>3.3842469770783187E-2</v>
      </c>
      <c r="L18" s="52">
        <f t="shared" si="7"/>
        <v>0.15071223043526893</v>
      </c>
      <c r="N18" s="40">
        <f t="shared" si="1"/>
        <v>1.252339041712466</v>
      </c>
      <c r="O18" s="143">
        <f t="shared" si="2"/>
        <v>1.2753725888745246</v>
      </c>
      <c r="P18" s="52">
        <f t="shared" si="8"/>
        <v>1.8392421217310478E-2</v>
      </c>
      <c r="Q18" s="2"/>
    </row>
    <row r="19" spans="1:17" ht="20.100000000000001" customHeight="1" x14ac:dyDescent="0.25">
      <c r="A19" s="8" t="s">
        <v>177</v>
      </c>
      <c r="B19" s="19">
        <v>15650.710000000001</v>
      </c>
      <c r="C19" s="140">
        <v>15831.410000000002</v>
      </c>
      <c r="D19" s="214">
        <f t="shared" si="3"/>
        <v>3.1694726838174814E-2</v>
      </c>
      <c r="E19" s="215">
        <f t="shared" si="4"/>
        <v>2.9807382568948777E-2</v>
      </c>
      <c r="F19" s="52">
        <f t="shared" si="5"/>
        <v>1.1545802075433046E-2</v>
      </c>
      <c r="H19" s="19">
        <v>4055.5259999999985</v>
      </c>
      <c r="I19" s="140">
        <v>3961.4769999999999</v>
      </c>
      <c r="J19" s="214">
        <f t="shared" si="0"/>
        <v>2.9518291859786543E-2</v>
      </c>
      <c r="K19" s="215">
        <f t="shared" si="6"/>
        <v>2.7548400766238729E-2</v>
      </c>
      <c r="L19" s="52">
        <f t="shared" si="7"/>
        <v>-2.3190333387086818E-2</v>
      </c>
      <c r="N19" s="40">
        <f t="shared" si="1"/>
        <v>2.5912728559918357</v>
      </c>
      <c r="O19" s="143">
        <f t="shared" si="2"/>
        <v>2.5022894360009622</v>
      </c>
      <c r="P19" s="52">
        <f t="shared" si="8"/>
        <v>-3.4339656584259685E-2</v>
      </c>
      <c r="Q19" s="2"/>
    </row>
    <row r="20" spans="1:17" ht="20.100000000000001" customHeight="1" x14ac:dyDescent="0.25">
      <c r="A20" s="8" t="s">
        <v>178</v>
      </c>
      <c r="B20" s="19">
        <v>23585.610000000004</v>
      </c>
      <c r="C20" s="140">
        <v>15914.369999999999</v>
      </c>
      <c r="D20" s="214">
        <f t="shared" si="3"/>
        <v>4.7763933154580482E-2</v>
      </c>
      <c r="E20" s="215">
        <f t="shared" si="4"/>
        <v>2.9963579676971368E-2</v>
      </c>
      <c r="F20" s="52">
        <f t="shared" si="5"/>
        <v>-0.32525086270823622</v>
      </c>
      <c r="H20" s="19">
        <v>4947.0230000000001</v>
      </c>
      <c r="I20" s="140">
        <v>3305.6370000000002</v>
      </c>
      <c r="J20" s="214">
        <f t="shared" si="0"/>
        <v>3.6007084839568743E-2</v>
      </c>
      <c r="K20" s="215">
        <f t="shared" si="6"/>
        <v>2.2987641443761281E-2</v>
      </c>
      <c r="L20" s="52">
        <f t="shared" si="7"/>
        <v>-0.33179267612056784</v>
      </c>
      <c r="N20" s="40">
        <f t="shared" si="1"/>
        <v>2.0974751130032248</v>
      </c>
      <c r="O20" s="143">
        <f t="shared" si="2"/>
        <v>2.0771397171235813</v>
      </c>
      <c r="P20" s="52">
        <f t="shared" si="8"/>
        <v>-9.6951786238487006E-3</v>
      </c>
      <c r="Q20" s="2"/>
    </row>
    <row r="21" spans="1:17" ht="20.100000000000001" customHeight="1" x14ac:dyDescent="0.25">
      <c r="A21" s="8" t="s">
        <v>179</v>
      </c>
      <c r="B21" s="19">
        <v>6448.87</v>
      </c>
      <c r="C21" s="140">
        <v>7250.2999999999984</v>
      </c>
      <c r="D21" s="214">
        <f t="shared" si="3"/>
        <v>1.3059801955623764E-2</v>
      </c>
      <c r="E21" s="215">
        <f t="shared" si="4"/>
        <v>1.3650866589877292E-2</v>
      </c>
      <c r="F21" s="52">
        <f t="shared" si="5"/>
        <v>0.12427448529742396</v>
      </c>
      <c r="H21" s="19">
        <v>2826.3249999999998</v>
      </c>
      <c r="I21" s="140">
        <v>3132.0770000000002</v>
      </c>
      <c r="J21" s="214">
        <f t="shared" si="0"/>
        <v>2.0571508169497921E-2</v>
      </c>
      <c r="K21" s="215">
        <f t="shared" si="6"/>
        <v>2.1780692511080769E-2</v>
      </c>
      <c r="L21" s="52">
        <f t="shared" si="7"/>
        <v>0.10818005714134094</v>
      </c>
      <c r="N21" s="40">
        <f t="shared" si="1"/>
        <v>4.3826670408924349</v>
      </c>
      <c r="O21" s="143">
        <f t="shared" si="2"/>
        <v>4.3199274512778798</v>
      </c>
      <c r="P21" s="52">
        <f t="shared" si="8"/>
        <v>-1.4315390384248653E-2</v>
      </c>
      <c r="Q21" s="2"/>
    </row>
    <row r="22" spans="1:17" ht="20.100000000000001" customHeight="1" x14ac:dyDescent="0.25">
      <c r="A22" s="8" t="s">
        <v>180</v>
      </c>
      <c r="B22" s="19">
        <v>783.70000000000016</v>
      </c>
      <c r="C22" s="140">
        <v>1031.7499999999998</v>
      </c>
      <c r="D22" s="214">
        <f t="shared" si="3"/>
        <v>1.587094606128259E-3</v>
      </c>
      <c r="E22" s="215">
        <f t="shared" si="4"/>
        <v>1.9425791490153366E-3</v>
      </c>
      <c r="F22" s="52">
        <f t="shared" si="5"/>
        <v>0.31651142018629524</v>
      </c>
      <c r="H22" s="19">
        <v>1937.923</v>
      </c>
      <c r="I22" s="140">
        <v>2740.8389999999999</v>
      </c>
      <c r="J22" s="214">
        <f t="shared" si="0"/>
        <v>1.4105242258536412E-2</v>
      </c>
      <c r="K22" s="215">
        <f t="shared" si="6"/>
        <v>1.9059994847309979E-2</v>
      </c>
      <c r="L22" s="52">
        <f t="shared" si="7"/>
        <v>0.41431780313252897</v>
      </c>
      <c r="N22" s="40">
        <f t="shared" si="1"/>
        <v>24.727867806558628</v>
      </c>
      <c r="O22" s="143">
        <f t="shared" si="2"/>
        <v>26.564952750181735</v>
      </c>
      <c r="P22" s="52">
        <f t="shared" si="8"/>
        <v>7.4292088504931811E-2</v>
      </c>
      <c r="Q22" s="2"/>
    </row>
    <row r="23" spans="1:17" ht="20.100000000000001" customHeight="1" x14ac:dyDescent="0.25">
      <c r="A23" s="8" t="s">
        <v>181</v>
      </c>
      <c r="B23" s="19">
        <v>11220.720000000001</v>
      </c>
      <c r="C23" s="140">
        <v>10188.19</v>
      </c>
      <c r="D23" s="214">
        <f t="shared" si="3"/>
        <v>2.2723419916901209E-2</v>
      </c>
      <c r="E23" s="215">
        <f t="shared" si="4"/>
        <v>1.9182326590944092E-2</v>
      </c>
      <c r="F23" s="52">
        <f t="shared" si="5"/>
        <v>-9.2019941679321871E-2</v>
      </c>
      <c r="H23" s="19">
        <v>2520.8370000000004</v>
      </c>
      <c r="I23" s="140">
        <v>2304.62</v>
      </c>
      <c r="J23" s="214">
        <f t="shared" si="0"/>
        <v>1.8348002773733611E-2</v>
      </c>
      <c r="K23" s="215">
        <f t="shared" si="6"/>
        <v>1.6026496020017055E-2</v>
      </c>
      <c r="L23" s="52">
        <f t="shared" si="7"/>
        <v>-8.5771908298712105E-2</v>
      </c>
      <c r="N23" s="40">
        <f t="shared" si="1"/>
        <v>2.2465911278420641</v>
      </c>
      <c r="O23" s="143">
        <f t="shared" si="2"/>
        <v>2.2620504721643391</v>
      </c>
      <c r="P23" s="52">
        <f t="shared" si="8"/>
        <v>6.881245158803913E-3</v>
      </c>
      <c r="Q23" s="2"/>
    </row>
    <row r="24" spans="1:17" ht="20.100000000000001" customHeight="1" x14ac:dyDescent="0.25">
      <c r="A24" s="8" t="s">
        <v>182</v>
      </c>
      <c r="B24" s="19">
        <v>5834.02</v>
      </c>
      <c r="C24" s="140">
        <v>5485.0700000000006</v>
      </c>
      <c r="D24" s="214">
        <f t="shared" si="3"/>
        <v>1.1814650598499916E-2</v>
      </c>
      <c r="E24" s="215">
        <f t="shared" si="4"/>
        <v>1.0327291119834801E-2</v>
      </c>
      <c r="F24" s="52">
        <f t="shared" si="5"/>
        <v>-5.9812959160235962E-2</v>
      </c>
      <c r="H24" s="19">
        <v>1706.8409999999994</v>
      </c>
      <c r="I24" s="140">
        <v>1873.0920000000006</v>
      </c>
      <c r="J24" s="214">
        <f t="shared" si="0"/>
        <v>1.2423303610000262E-2</v>
      </c>
      <c r="K24" s="215">
        <f t="shared" si="6"/>
        <v>1.3025618749783389E-2</v>
      </c>
      <c r="L24" s="52">
        <f t="shared" si="7"/>
        <v>9.7402745774211638E-2</v>
      </c>
      <c r="N24" s="40">
        <f t="shared" si="1"/>
        <v>2.9256687498500167</v>
      </c>
      <c r="O24" s="143">
        <f t="shared" si="2"/>
        <v>3.4148916969154457</v>
      </c>
      <c r="P24" s="52">
        <f t="shared" si="8"/>
        <v>0.16721747706076051</v>
      </c>
      <c r="Q24" s="2"/>
    </row>
    <row r="25" spans="1:17" ht="20.100000000000001" customHeight="1" x14ac:dyDescent="0.25">
      <c r="A25" s="8" t="s">
        <v>183</v>
      </c>
      <c r="B25" s="19">
        <v>6724.52</v>
      </c>
      <c r="C25" s="140">
        <v>6588.6900000000005</v>
      </c>
      <c r="D25" s="214">
        <f t="shared" si="3"/>
        <v>1.3618029119307897E-2</v>
      </c>
      <c r="E25" s="215">
        <f t="shared" si="4"/>
        <v>1.2405187122196135E-2</v>
      </c>
      <c r="F25" s="52">
        <f t="shared" si="5"/>
        <v>-2.0199211244817463E-2</v>
      </c>
      <c r="H25" s="19">
        <v>2022.146</v>
      </c>
      <c r="I25" s="140">
        <v>1849.2540000000001</v>
      </c>
      <c r="J25" s="214">
        <f t="shared" si="0"/>
        <v>1.4718262393361537E-2</v>
      </c>
      <c r="K25" s="215">
        <f t="shared" si="6"/>
        <v>1.2859847554477798E-2</v>
      </c>
      <c r="L25" s="52">
        <f t="shared" si="7"/>
        <v>-8.5499266620708808E-2</v>
      </c>
      <c r="N25" s="40">
        <f t="shared" si="1"/>
        <v>3.0071231850005646</v>
      </c>
      <c r="O25" s="143">
        <f t="shared" si="2"/>
        <v>2.8067096797694231</v>
      </c>
      <c r="P25" s="52">
        <f t="shared" si="8"/>
        <v>-6.6646257203827816E-2</v>
      </c>
      <c r="Q25" s="2"/>
    </row>
    <row r="26" spans="1:17" ht="20.100000000000001" customHeight="1" x14ac:dyDescent="0.25">
      <c r="A26" s="8" t="s">
        <v>184</v>
      </c>
      <c r="B26" s="19">
        <v>3072.9000000000005</v>
      </c>
      <c r="C26" s="140">
        <v>3355.1899999999991</v>
      </c>
      <c r="D26" s="214">
        <f t="shared" si="3"/>
        <v>6.223022859731437E-3</v>
      </c>
      <c r="E26" s="215">
        <f t="shared" si="4"/>
        <v>6.3171525417831526E-3</v>
      </c>
      <c r="F26" s="52">
        <f t="shared" si="5"/>
        <v>9.1864362654169862E-2</v>
      </c>
      <c r="H26" s="19">
        <v>1140.0900000000001</v>
      </c>
      <c r="I26" s="140">
        <v>1276.4460000000001</v>
      </c>
      <c r="J26" s="214">
        <f t="shared" si="0"/>
        <v>8.2981860716523723E-3</v>
      </c>
      <c r="K26" s="215">
        <f t="shared" si="6"/>
        <v>8.8764988322442267E-3</v>
      </c>
      <c r="L26" s="52">
        <f t="shared" si="7"/>
        <v>0.11960108412493749</v>
      </c>
      <c r="N26" s="40">
        <f t="shared" si="1"/>
        <v>3.7101435126427802</v>
      </c>
      <c r="O26" s="143">
        <f t="shared" si="2"/>
        <v>3.8043925977366424</v>
      </c>
      <c r="P26" s="52">
        <f t="shared" si="8"/>
        <v>2.5403083404374145E-2</v>
      </c>
      <c r="Q26" s="2"/>
    </row>
    <row r="27" spans="1:17" ht="20.100000000000001" customHeight="1" x14ac:dyDescent="0.25">
      <c r="A27" s="8" t="s">
        <v>185</v>
      </c>
      <c r="B27" s="19">
        <v>13468.040000000005</v>
      </c>
      <c r="C27" s="140">
        <v>13646.98</v>
      </c>
      <c r="D27" s="214">
        <f t="shared" si="3"/>
        <v>2.7274535714073803E-2</v>
      </c>
      <c r="E27" s="215">
        <f t="shared" si="4"/>
        <v>2.5694537237731355E-2</v>
      </c>
      <c r="F27" s="52">
        <f t="shared" si="5"/>
        <v>1.3286268826050041E-2</v>
      </c>
      <c r="H27" s="19">
        <v>964.65300000000002</v>
      </c>
      <c r="I27" s="140">
        <v>1181.856</v>
      </c>
      <c r="J27" s="214">
        <f t="shared" si="0"/>
        <v>7.0212615570504735E-3</v>
      </c>
      <c r="K27" s="215">
        <f t="shared" si="6"/>
        <v>8.2187130547479743E-3</v>
      </c>
      <c r="L27" s="52">
        <f t="shared" si="7"/>
        <v>0.22516179393004529</v>
      </c>
      <c r="N27" s="40">
        <f t="shared" si="1"/>
        <v>0.71625344148072001</v>
      </c>
      <c r="O27" s="143">
        <f t="shared" si="2"/>
        <v>0.86602017442686963</v>
      </c>
      <c r="P27" s="52">
        <f t="shared" si="8"/>
        <v>0.20909740082579556</v>
      </c>
      <c r="Q27" s="2"/>
    </row>
    <row r="28" spans="1:17" ht="20.100000000000001" customHeight="1" x14ac:dyDescent="0.25">
      <c r="A28" s="8" t="s">
        <v>186</v>
      </c>
      <c r="B28" s="19">
        <v>4676.46</v>
      </c>
      <c r="C28" s="140">
        <v>2953.0000000000005</v>
      </c>
      <c r="D28" s="214">
        <f t="shared" si="3"/>
        <v>9.4704407831753944E-3</v>
      </c>
      <c r="E28" s="215">
        <f t="shared" si="4"/>
        <v>5.5599091127136336E-3</v>
      </c>
      <c r="F28" s="52">
        <f t="shared" si="5"/>
        <v>-0.3685394507811463</v>
      </c>
      <c r="H28" s="19">
        <v>1804.3689999999999</v>
      </c>
      <c r="I28" s="140">
        <v>1151.9690000000003</v>
      </c>
      <c r="J28" s="214">
        <f t="shared" si="0"/>
        <v>1.3133164665878409E-2</v>
      </c>
      <c r="K28" s="215">
        <f t="shared" si="6"/>
        <v>8.0108766710707321E-3</v>
      </c>
      <c r="L28" s="52">
        <f t="shared" si="7"/>
        <v>-0.36156684137224687</v>
      </c>
      <c r="N28" s="40">
        <f t="shared" si="1"/>
        <v>3.858407855514641</v>
      </c>
      <c r="O28" s="143">
        <f t="shared" si="2"/>
        <v>3.9010125296308837</v>
      </c>
      <c r="P28" s="52">
        <f t="shared" si="8"/>
        <v>1.1042034878544483E-2</v>
      </c>
      <c r="Q28" s="2"/>
    </row>
    <row r="29" spans="1:17" ht="20.100000000000001" customHeight="1" x14ac:dyDescent="0.25">
      <c r="A29" s="8" t="s">
        <v>187</v>
      </c>
      <c r="B29" s="19">
        <v>1927.84</v>
      </c>
      <c r="C29" s="140">
        <v>1972.49</v>
      </c>
      <c r="D29" s="214">
        <f t="shared" si="3"/>
        <v>3.9041271729977059E-3</v>
      </c>
      <c r="E29" s="215">
        <f t="shared" si="4"/>
        <v>3.7138046480651925E-3</v>
      </c>
      <c r="F29" s="52">
        <f t="shared" si="5"/>
        <v>2.3160635737405642E-2</v>
      </c>
      <c r="H29" s="19">
        <v>844.29900000000021</v>
      </c>
      <c r="I29" s="140">
        <v>932.28599999999994</v>
      </c>
      <c r="J29" s="214">
        <f t="shared" si="0"/>
        <v>6.1452606391688607E-3</v>
      </c>
      <c r="K29" s="215">
        <f t="shared" si="6"/>
        <v>6.483185023352058E-3</v>
      </c>
      <c r="L29" s="52">
        <f t="shared" si="7"/>
        <v>0.10421308091090919</v>
      </c>
      <c r="N29" s="40">
        <f t="shared" si="1"/>
        <v>4.379507635488423</v>
      </c>
      <c r="O29" s="143">
        <f t="shared" si="2"/>
        <v>4.7264422126347911</v>
      </c>
      <c r="P29" s="52">
        <f t="shared" si="8"/>
        <v>7.921771258829563E-2</v>
      </c>
      <c r="Q29" s="2"/>
    </row>
    <row r="30" spans="1:17" ht="20.100000000000001" customHeight="1" x14ac:dyDescent="0.25">
      <c r="A30" s="8" t="s">
        <v>188</v>
      </c>
      <c r="B30" s="19">
        <v>3083.0000000000005</v>
      </c>
      <c r="C30" s="140">
        <v>1929.7499999999998</v>
      </c>
      <c r="D30" s="214">
        <f t="shared" si="3"/>
        <v>6.2434766756327958E-3</v>
      </c>
      <c r="E30" s="215">
        <f t="shared" si="4"/>
        <v>3.6333337657497903E-3</v>
      </c>
      <c r="F30" s="52">
        <f t="shared" si="5"/>
        <v>-0.37406746675316266</v>
      </c>
      <c r="H30" s="19">
        <v>1233.202</v>
      </c>
      <c r="I30" s="140">
        <v>927.38199999999972</v>
      </c>
      <c r="J30" s="214">
        <f t="shared" si="0"/>
        <v>8.9759051126962319E-3</v>
      </c>
      <c r="K30" s="215">
        <f t="shared" si="6"/>
        <v>6.4490822487158197E-3</v>
      </c>
      <c r="L30" s="52">
        <f t="shared" si="7"/>
        <v>-0.24798856959362722</v>
      </c>
      <c r="N30" s="40">
        <f t="shared" si="1"/>
        <v>4.0000064871878029</v>
      </c>
      <c r="O30" s="143">
        <f t="shared" si="2"/>
        <v>4.8057105842725729</v>
      </c>
      <c r="P30" s="52">
        <f t="shared" si="8"/>
        <v>0.20142569759961032</v>
      </c>
      <c r="Q30" s="2"/>
    </row>
    <row r="31" spans="1:17" ht="20.100000000000001" customHeight="1" x14ac:dyDescent="0.25">
      <c r="A31" s="8" t="s">
        <v>189</v>
      </c>
      <c r="B31" s="19">
        <v>2690.83</v>
      </c>
      <c r="C31" s="140">
        <v>3666.36</v>
      </c>
      <c r="D31" s="214">
        <f t="shared" si="3"/>
        <v>5.4492813308767412E-3</v>
      </c>
      <c r="E31" s="215">
        <f t="shared" si="4"/>
        <v>6.9030234928847802E-3</v>
      </c>
      <c r="F31" s="52">
        <f t="shared" si="5"/>
        <v>0.3625386962387071</v>
      </c>
      <c r="H31" s="19">
        <v>761.81499999999971</v>
      </c>
      <c r="I31" s="140">
        <v>873.75900000000001</v>
      </c>
      <c r="J31" s="214">
        <f t="shared" si="0"/>
        <v>5.5448978783919235E-3</v>
      </c>
      <c r="K31" s="215">
        <f t="shared" si="6"/>
        <v>6.0761839851923884E-3</v>
      </c>
      <c r="L31" s="52">
        <f t="shared" si="7"/>
        <v>0.14694381181783023</v>
      </c>
      <c r="N31" s="40">
        <f t="shared" si="1"/>
        <v>2.8311524696840742</v>
      </c>
      <c r="O31" s="143">
        <f t="shared" si="2"/>
        <v>2.3831784112853076</v>
      </c>
      <c r="P31" s="52">
        <f t="shared" si="8"/>
        <v>-0.15823028367269659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42120.869999999937</v>
      </c>
      <c r="C32" s="140">
        <f>C33-SUM(C7:C31)</f>
        <v>46682.1599999998</v>
      </c>
      <c r="D32" s="214">
        <f t="shared" si="3"/>
        <v>8.5300249562880556E-2</v>
      </c>
      <c r="E32" s="215">
        <f t="shared" si="4"/>
        <v>8.7893182114850907E-2</v>
      </c>
      <c r="F32" s="52">
        <f t="shared" si="5"/>
        <v>0.10829049827318071</v>
      </c>
      <c r="H32" s="19">
        <f>H33-SUM(H7:H31)</f>
        <v>11478.218999999968</v>
      </c>
      <c r="I32" s="140">
        <f>I33-SUM(I7:I31)</f>
        <v>11577.457999999955</v>
      </c>
      <c r="J32" s="214">
        <f t="shared" si="0"/>
        <v>8.3544629839026163E-2</v>
      </c>
      <c r="K32" s="215">
        <f t="shared" si="6"/>
        <v>8.0510489607359945E-2</v>
      </c>
      <c r="L32" s="52">
        <f t="shared" si="7"/>
        <v>8.6458535074114828E-3</v>
      </c>
      <c r="N32" s="40">
        <f t="shared" si="1"/>
        <v>2.7250669323781738</v>
      </c>
      <c r="O32" s="143">
        <f t="shared" si="2"/>
        <v>2.4800604770644727</v>
      </c>
      <c r="P32" s="52">
        <f t="shared" si="8"/>
        <v>-8.9908417442019745E-2</v>
      </c>
      <c r="Q32" s="2"/>
    </row>
    <row r="33" spans="1:17" ht="26.25" customHeight="1" thickBot="1" x14ac:dyDescent="0.3">
      <c r="A33" s="35" t="s">
        <v>18</v>
      </c>
      <c r="B33" s="36">
        <v>493795.39000000007</v>
      </c>
      <c r="C33" s="148">
        <v>531123.78999999969</v>
      </c>
      <c r="D33" s="251">
        <f>SUM(D7:D32)</f>
        <v>0.99999999999999956</v>
      </c>
      <c r="E33" s="252">
        <f>SUM(E7:E32)</f>
        <v>1.0000000000000002</v>
      </c>
      <c r="F33" s="57">
        <f t="shared" si="5"/>
        <v>7.5594873415079089E-2</v>
      </c>
      <c r="G33" s="56"/>
      <c r="H33" s="36">
        <v>137390.26699999996</v>
      </c>
      <c r="I33" s="148">
        <v>143800.61599999995</v>
      </c>
      <c r="J33" s="251">
        <f>SUM(J7:J32)</f>
        <v>0.99999999999999978</v>
      </c>
      <c r="K33" s="252">
        <f>SUM(K7:K32)</f>
        <v>1</v>
      </c>
      <c r="L33" s="57">
        <f t="shared" si="7"/>
        <v>4.6657955763343771E-2</v>
      </c>
      <c r="M33" s="56"/>
      <c r="N33" s="37">
        <f t="shared" si="1"/>
        <v>2.7823319087689322</v>
      </c>
      <c r="O33" s="150">
        <f t="shared" si="2"/>
        <v>2.707478345114235</v>
      </c>
      <c r="P33" s="57">
        <f t="shared" si="8"/>
        <v>-2.690317550497303E-2</v>
      </c>
      <c r="Q33" s="2"/>
    </row>
    <row r="35" spans="1:17" ht="15.75" thickBot="1" x14ac:dyDescent="0.3">
      <c r="L35" s="10"/>
    </row>
    <row r="36" spans="1:17" x14ac:dyDescent="0.25">
      <c r="A36" s="372" t="s">
        <v>2</v>
      </c>
      <c r="B36" s="366" t="s">
        <v>1</v>
      </c>
      <c r="C36" s="359"/>
      <c r="D36" s="366" t="s">
        <v>104</v>
      </c>
      <c r="E36" s="359"/>
      <c r="F36" s="130" t="s">
        <v>0</v>
      </c>
      <c r="H36" s="375" t="s">
        <v>19</v>
      </c>
      <c r="I36" s="376"/>
      <c r="J36" s="366" t="s">
        <v>104</v>
      </c>
      <c r="K36" s="359"/>
      <c r="L36" s="130" t="s">
        <v>0</v>
      </c>
      <c r="N36" s="358" t="s">
        <v>22</v>
      </c>
      <c r="O36" s="359"/>
      <c r="P36" s="130" t="s">
        <v>0</v>
      </c>
    </row>
    <row r="37" spans="1:17" x14ac:dyDescent="0.25">
      <c r="A37" s="373"/>
      <c r="B37" s="367" t="str">
        <f>B5</f>
        <v>jan-fev</v>
      </c>
      <c r="C37" s="361"/>
      <c r="D37" s="367" t="str">
        <f>B37</f>
        <v>jan-fev</v>
      </c>
      <c r="E37" s="361"/>
      <c r="F37" s="131" t="str">
        <f>F5</f>
        <v>2025 / 2024</v>
      </c>
      <c r="H37" s="356" t="str">
        <f>B37</f>
        <v>jan-fev</v>
      </c>
      <c r="I37" s="361"/>
      <c r="J37" s="367" t="str">
        <f>H37</f>
        <v>jan-fev</v>
      </c>
      <c r="K37" s="361"/>
      <c r="L37" s="131" t="str">
        <f>F37</f>
        <v>2025 / 2024</v>
      </c>
      <c r="N37" s="356" t="str">
        <f>B37</f>
        <v>jan-fev</v>
      </c>
      <c r="O37" s="357"/>
      <c r="P37" s="131" t="str">
        <f>L37</f>
        <v>2025 / 2024</v>
      </c>
    </row>
    <row r="38" spans="1:17" ht="19.5" customHeight="1" thickBot="1" x14ac:dyDescent="0.3">
      <c r="A38" s="374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1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0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 x14ac:dyDescent="0.25">
      <c r="A39" s="38" t="s">
        <v>166</v>
      </c>
      <c r="B39" s="19">
        <v>55013.30000000001</v>
      </c>
      <c r="C39" s="147">
        <v>53103.299999999996</v>
      </c>
      <c r="D39" s="247">
        <f>B39/$B$62</f>
        <v>0.2392374189583478</v>
      </c>
      <c r="E39" s="246">
        <f>C39/$C$62</f>
        <v>0.22171788365519673</v>
      </c>
      <c r="F39" s="52">
        <f>(C39-B39)/B39</f>
        <v>-3.4718877071544772E-2</v>
      </c>
      <c r="H39" s="39">
        <v>16469.543000000001</v>
      </c>
      <c r="I39" s="147">
        <v>16212.422999999999</v>
      </c>
      <c r="J39" s="250">
        <f>H39/$H$62</f>
        <v>0.26359292568657905</v>
      </c>
      <c r="K39" s="246">
        <f>I39/$I$62</f>
        <v>0.25619843552363791</v>
      </c>
      <c r="L39" s="52">
        <f>(I39-H39)/H39</f>
        <v>-1.5611847881875205E-2</v>
      </c>
      <c r="N39" s="40">
        <f t="shared" ref="N39:N62" si="9">(H39/B39)*10</f>
        <v>2.9937384232540127</v>
      </c>
      <c r="O39" s="149">
        <f t="shared" ref="O39:O62" si="10">(I39/C39)*10</f>
        <v>3.0529972713560176</v>
      </c>
      <c r="P39" s="52">
        <f>(O39-N39)/N39</f>
        <v>1.9794263801309032E-2</v>
      </c>
    </row>
    <row r="40" spans="1:17" ht="20.100000000000001" customHeight="1" x14ac:dyDescent="0.25">
      <c r="A40" s="38" t="s">
        <v>171</v>
      </c>
      <c r="B40" s="19">
        <v>19528.68</v>
      </c>
      <c r="C40" s="140">
        <v>20566.349999999995</v>
      </c>
      <c r="D40" s="247">
        <f t="shared" ref="D40:D61" si="11">B40/$B$62</f>
        <v>8.4924754538693484E-2</v>
      </c>
      <c r="E40" s="215">
        <f t="shared" ref="E40:E61" si="12">C40/$C$62</f>
        <v>8.5869006191932606E-2</v>
      </c>
      <c r="F40" s="52">
        <f t="shared" ref="F40:F62" si="13">(C40-B40)/B40</f>
        <v>5.3135695807396847E-2</v>
      </c>
      <c r="H40" s="19">
        <v>6814.6900000000005</v>
      </c>
      <c r="I40" s="140">
        <v>7506.2940000000008</v>
      </c>
      <c r="J40" s="247">
        <f t="shared" ref="J40:J62" si="14">H40/$H$62</f>
        <v>0.10906824037236935</v>
      </c>
      <c r="K40" s="215">
        <f t="shared" ref="K40:K62" si="15">I40/$I$62</f>
        <v>0.11861896148283761</v>
      </c>
      <c r="L40" s="52">
        <f t="shared" ref="L40:L62" si="16">(I40-H40)/H40</f>
        <v>0.10148722832586665</v>
      </c>
      <c r="N40" s="40">
        <f t="shared" si="9"/>
        <v>3.4895804529543217</v>
      </c>
      <c r="O40" s="143">
        <f t="shared" si="10"/>
        <v>3.6497939595504318</v>
      </c>
      <c r="P40" s="52">
        <f t="shared" ref="P40:P62" si="17">(O40-N40)/N40</f>
        <v>4.5911968145188164E-2</v>
      </c>
    </row>
    <row r="41" spans="1:17" ht="20.100000000000001" customHeight="1" x14ac:dyDescent="0.25">
      <c r="A41" s="38" t="s">
        <v>172</v>
      </c>
      <c r="B41" s="19">
        <v>31349.510000000013</v>
      </c>
      <c r="C41" s="140">
        <v>30302.840000000004</v>
      </c>
      <c r="D41" s="247">
        <f t="shared" si="11"/>
        <v>0.13633023028992836</v>
      </c>
      <c r="E41" s="215">
        <f t="shared" si="12"/>
        <v>0.12652097993047595</v>
      </c>
      <c r="F41" s="52">
        <f t="shared" si="13"/>
        <v>-3.3387124711040418E-2</v>
      </c>
      <c r="H41" s="19">
        <v>7618.7349999999997</v>
      </c>
      <c r="I41" s="140">
        <v>7084.8700000000017</v>
      </c>
      <c r="J41" s="247">
        <f t="shared" si="14"/>
        <v>0.12193687758553703</v>
      </c>
      <c r="K41" s="215">
        <f t="shared" si="15"/>
        <v>0.11195936658501676</v>
      </c>
      <c r="L41" s="52">
        <f t="shared" si="16"/>
        <v>-7.0072656418683418E-2</v>
      </c>
      <c r="N41" s="40">
        <f t="shared" si="9"/>
        <v>2.4302564856675577</v>
      </c>
      <c r="O41" s="143">
        <f t="shared" si="10"/>
        <v>2.3380217827767962</v>
      </c>
      <c r="P41" s="52">
        <f t="shared" si="17"/>
        <v>-3.7952661965811367E-2</v>
      </c>
    </row>
    <row r="42" spans="1:17" ht="20.100000000000001" customHeight="1" x14ac:dyDescent="0.25">
      <c r="A42" s="38" t="s">
        <v>173</v>
      </c>
      <c r="B42" s="19">
        <v>19986.8</v>
      </c>
      <c r="C42" s="140">
        <v>28245.910000000003</v>
      </c>
      <c r="D42" s="247">
        <f t="shared" si="11"/>
        <v>8.6916989986725104E-2</v>
      </c>
      <c r="E42" s="215">
        <f t="shared" si="12"/>
        <v>0.11793284762180804</v>
      </c>
      <c r="F42" s="52">
        <f t="shared" si="13"/>
        <v>0.41322823063221747</v>
      </c>
      <c r="H42" s="19">
        <v>4583.5109999999986</v>
      </c>
      <c r="I42" s="140">
        <v>6327.2660000000005</v>
      </c>
      <c r="J42" s="247">
        <f t="shared" si="14"/>
        <v>7.3358506329326625E-2</v>
      </c>
      <c r="K42" s="215">
        <f t="shared" si="15"/>
        <v>9.9987253622848771E-2</v>
      </c>
      <c r="L42" s="52">
        <f t="shared" si="16"/>
        <v>0.38044088909135432</v>
      </c>
      <c r="N42" s="40">
        <f t="shared" si="9"/>
        <v>2.293269057578001</v>
      </c>
      <c r="O42" s="143">
        <f t="shared" si="10"/>
        <v>2.2400644907528204</v>
      </c>
      <c r="P42" s="52">
        <f t="shared" si="17"/>
        <v>-2.3200316007129029E-2</v>
      </c>
    </row>
    <row r="43" spans="1:17" ht="20.100000000000001" customHeight="1" x14ac:dyDescent="0.25">
      <c r="A43" s="38" t="s">
        <v>174</v>
      </c>
      <c r="B43" s="19">
        <v>15119.4</v>
      </c>
      <c r="C43" s="140">
        <v>15427.05</v>
      </c>
      <c r="D43" s="247">
        <f t="shared" si="11"/>
        <v>6.5750031941345877E-2</v>
      </c>
      <c r="E43" s="215">
        <f t="shared" si="12"/>
        <v>6.4411305456401072E-2</v>
      </c>
      <c r="F43" s="52">
        <f t="shared" si="13"/>
        <v>2.0348029683717583E-2</v>
      </c>
      <c r="H43" s="19">
        <v>5734.668999999999</v>
      </c>
      <c r="I43" s="140">
        <v>5431.7129999999979</v>
      </c>
      <c r="J43" s="247">
        <f t="shared" si="14"/>
        <v>9.1782642636418513E-2</v>
      </c>
      <c r="K43" s="215">
        <f t="shared" si="15"/>
        <v>8.5835187794779694E-2</v>
      </c>
      <c r="L43" s="52">
        <f t="shared" si="16"/>
        <v>-5.2828855510231032E-2</v>
      </c>
      <c r="N43" s="40">
        <f t="shared" si="9"/>
        <v>3.7929210153842079</v>
      </c>
      <c r="O43" s="143">
        <f t="shared" si="10"/>
        <v>3.5209019222728895</v>
      </c>
      <c r="P43" s="52">
        <f t="shared" si="17"/>
        <v>-7.1717573871957888E-2</v>
      </c>
    </row>
    <row r="44" spans="1:17" ht="20.100000000000001" customHeight="1" x14ac:dyDescent="0.25">
      <c r="A44" s="38" t="s">
        <v>176</v>
      </c>
      <c r="B44" s="19">
        <v>33770.239999999998</v>
      </c>
      <c r="C44" s="140">
        <v>38158.009999999995</v>
      </c>
      <c r="D44" s="247">
        <f t="shared" si="11"/>
        <v>0.14685730641870154</v>
      </c>
      <c r="E44" s="215">
        <f t="shared" si="12"/>
        <v>0.15931803149133544</v>
      </c>
      <c r="F44" s="52">
        <f t="shared" si="13"/>
        <v>0.1299300804495318</v>
      </c>
      <c r="H44" s="19">
        <v>4229.1789999999992</v>
      </c>
      <c r="I44" s="140">
        <v>4866.5679999999993</v>
      </c>
      <c r="J44" s="247">
        <f t="shared" si="14"/>
        <v>6.7687468065279061E-2</v>
      </c>
      <c r="K44" s="215">
        <f t="shared" si="15"/>
        <v>7.6904427423920507E-2</v>
      </c>
      <c r="L44" s="52">
        <f t="shared" si="16"/>
        <v>0.15071223043526893</v>
      </c>
      <c r="N44" s="40">
        <f t="shared" si="9"/>
        <v>1.252339041712466</v>
      </c>
      <c r="O44" s="143">
        <f t="shared" si="10"/>
        <v>1.2753725888745246</v>
      </c>
      <c r="P44" s="52">
        <f t="shared" si="17"/>
        <v>1.8392421217310478E-2</v>
      </c>
    </row>
    <row r="45" spans="1:17" ht="20.100000000000001" customHeight="1" x14ac:dyDescent="0.25">
      <c r="A45" s="38" t="s">
        <v>177</v>
      </c>
      <c r="B45" s="19">
        <v>15650.710000000001</v>
      </c>
      <c r="C45" s="140">
        <v>15831.410000000002</v>
      </c>
      <c r="D45" s="247">
        <f t="shared" si="11"/>
        <v>6.8060550180876311E-2</v>
      </c>
      <c r="E45" s="215">
        <f t="shared" si="12"/>
        <v>6.6099596832545598E-2</v>
      </c>
      <c r="F45" s="52">
        <f t="shared" si="13"/>
        <v>1.1545802075433046E-2</v>
      </c>
      <c r="H45" s="19">
        <v>4055.5259999999985</v>
      </c>
      <c r="I45" s="140">
        <v>3961.4769999999999</v>
      </c>
      <c r="J45" s="247">
        <f t="shared" si="14"/>
        <v>6.4908174048180237E-2</v>
      </c>
      <c r="K45" s="215">
        <f t="shared" si="15"/>
        <v>6.2601636397155117E-2</v>
      </c>
      <c r="L45" s="52">
        <f t="shared" si="16"/>
        <v>-2.3190333387086818E-2</v>
      </c>
      <c r="N45" s="40">
        <f t="shared" si="9"/>
        <v>2.5912728559918357</v>
      </c>
      <c r="O45" s="143">
        <f t="shared" si="10"/>
        <v>2.5022894360009622</v>
      </c>
      <c r="P45" s="52">
        <f t="shared" si="17"/>
        <v>-3.4339656584259685E-2</v>
      </c>
    </row>
    <row r="46" spans="1:17" ht="20.100000000000001" customHeight="1" x14ac:dyDescent="0.25">
      <c r="A46" s="38" t="s">
        <v>179</v>
      </c>
      <c r="B46" s="19">
        <v>6448.87</v>
      </c>
      <c r="C46" s="140">
        <v>7250.2999999999984</v>
      </c>
      <c r="D46" s="247">
        <f t="shared" si="11"/>
        <v>2.804432771707787E-2</v>
      </c>
      <c r="E46" s="215">
        <f t="shared" si="12"/>
        <v>3.0271587111634732E-2</v>
      </c>
      <c r="F46" s="52">
        <f t="shared" si="13"/>
        <v>0.12427448529742396</v>
      </c>
      <c r="H46" s="19">
        <v>2826.3249999999998</v>
      </c>
      <c r="I46" s="140">
        <v>3132.0770000000002</v>
      </c>
      <c r="J46" s="247">
        <f t="shared" si="14"/>
        <v>4.5234969524723327E-2</v>
      </c>
      <c r="K46" s="215">
        <f t="shared" si="15"/>
        <v>4.9494959966167269E-2</v>
      </c>
      <c r="L46" s="52">
        <f t="shared" si="16"/>
        <v>0.10818005714134094</v>
      </c>
      <c r="N46" s="40">
        <f t="shared" si="9"/>
        <v>4.3826670408924349</v>
      </c>
      <c r="O46" s="143">
        <f t="shared" si="10"/>
        <v>4.3199274512778798</v>
      </c>
      <c r="P46" s="52">
        <f t="shared" si="17"/>
        <v>-1.4315390384248653E-2</v>
      </c>
    </row>
    <row r="47" spans="1:17" ht="20.100000000000001" customHeight="1" x14ac:dyDescent="0.25">
      <c r="A47" s="38" t="s">
        <v>181</v>
      </c>
      <c r="B47" s="19">
        <v>11220.720000000001</v>
      </c>
      <c r="C47" s="140">
        <v>10188.19</v>
      </c>
      <c r="D47" s="247">
        <f t="shared" si="11"/>
        <v>4.8795765599487978E-2</v>
      </c>
      <c r="E47" s="215">
        <f t="shared" si="12"/>
        <v>4.2537919961227251E-2</v>
      </c>
      <c r="F47" s="52">
        <f t="shared" si="13"/>
        <v>-9.2019941679321871E-2</v>
      </c>
      <c r="H47" s="19">
        <v>2520.8370000000004</v>
      </c>
      <c r="I47" s="140">
        <v>2304.62</v>
      </c>
      <c r="J47" s="247">
        <f t="shared" si="14"/>
        <v>4.034567322292907E-2</v>
      </c>
      <c r="K47" s="215">
        <f t="shared" si="15"/>
        <v>3.64189879869583E-2</v>
      </c>
      <c r="L47" s="52">
        <f t="shared" si="16"/>
        <v>-8.5771908298712105E-2</v>
      </c>
      <c r="N47" s="40">
        <f t="shared" si="9"/>
        <v>2.2465911278420641</v>
      </c>
      <c r="O47" s="143">
        <f t="shared" si="10"/>
        <v>2.2620504721643391</v>
      </c>
      <c r="P47" s="52">
        <f t="shared" si="17"/>
        <v>6.881245158803913E-3</v>
      </c>
    </row>
    <row r="48" spans="1:17" ht="20.100000000000001" customHeight="1" x14ac:dyDescent="0.25">
      <c r="A48" s="38" t="s">
        <v>183</v>
      </c>
      <c r="B48" s="19">
        <v>6724.52</v>
      </c>
      <c r="C48" s="140">
        <v>6588.6900000000005</v>
      </c>
      <c r="D48" s="247">
        <f t="shared" si="11"/>
        <v>2.9243052289787901E-2</v>
      </c>
      <c r="E48" s="215">
        <f t="shared" si="12"/>
        <v>2.7509220761424587E-2</v>
      </c>
      <c r="F48" s="52">
        <f t="shared" si="13"/>
        <v>-2.0199211244817463E-2</v>
      </c>
      <c r="H48" s="19">
        <v>2022.146</v>
      </c>
      <c r="I48" s="140">
        <v>1849.2540000000001</v>
      </c>
      <c r="J48" s="247">
        <f t="shared" si="14"/>
        <v>3.2364187658723315E-2</v>
      </c>
      <c r="K48" s="215">
        <f t="shared" si="15"/>
        <v>2.9223021240306252E-2</v>
      </c>
      <c r="L48" s="52">
        <f t="shared" si="16"/>
        <v>-8.5499266620708808E-2</v>
      </c>
      <c r="N48" s="40">
        <f t="shared" si="9"/>
        <v>3.0071231850005646</v>
      </c>
      <c r="O48" s="143">
        <f t="shared" si="10"/>
        <v>2.8067096797694231</v>
      </c>
      <c r="P48" s="52">
        <f t="shared" si="17"/>
        <v>-6.6646257203827816E-2</v>
      </c>
    </row>
    <row r="49" spans="1:16" ht="20.100000000000001" customHeight="1" x14ac:dyDescent="0.25">
      <c r="A49" s="38" t="s">
        <v>186</v>
      </c>
      <c r="B49" s="19">
        <v>4676.46</v>
      </c>
      <c r="C49" s="140">
        <v>2953.0000000000005</v>
      </c>
      <c r="D49" s="247">
        <f t="shared" si="11"/>
        <v>2.0336613514585652E-2</v>
      </c>
      <c r="E49" s="215">
        <f t="shared" si="12"/>
        <v>1.2329420402005074E-2</v>
      </c>
      <c r="F49" s="52">
        <f t="shared" si="13"/>
        <v>-0.3685394507811463</v>
      </c>
      <c r="H49" s="19">
        <v>1804.3689999999999</v>
      </c>
      <c r="I49" s="140">
        <v>1151.9690000000003</v>
      </c>
      <c r="J49" s="247">
        <f t="shared" si="14"/>
        <v>2.8878694674658964E-2</v>
      </c>
      <c r="K49" s="215">
        <f t="shared" si="15"/>
        <v>1.8204105306882861E-2</v>
      </c>
      <c r="L49" s="52">
        <f t="shared" si="16"/>
        <v>-0.36156684137224687</v>
      </c>
      <c r="N49" s="40">
        <f t="shared" si="9"/>
        <v>3.858407855514641</v>
      </c>
      <c r="O49" s="143">
        <f t="shared" si="10"/>
        <v>3.9010125296308837</v>
      </c>
      <c r="P49" s="52">
        <f t="shared" si="17"/>
        <v>1.1042034878544483E-2</v>
      </c>
    </row>
    <row r="50" spans="1:16" ht="20.100000000000001" customHeight="1" x14ac:dyDescent="0.25">
      <c r="A50" s="38" t="s">
        <v>190</v>
      </c>
      <c r="B50" s="19">
        <v>3191.3799999999997</v>
      </c>
      <c r="C50" s="140">
        <v>2299.8299999999995</v>
      </c>
      <c r="D50" s="247">
        <f t="shared" si="11"/>
        <v>1.387841693036578E-2</v>
      </c>
      <c r="E50" s="215">
        <f t="shared" si="12"/>
        <v>9.6022928964250992E-3</v>
      </c>
      <c r="F50" s="52">
        <f t="shared" si="13"/>
        <v>-0.27936190613465028</v>
      </c>
      <c r="H50" s="19">
        <v>1236.9459999999999</v>
      </c>
      <c r="I50" s="140">
        <v>763.07800000000009</v>
      </c>
      <c r="J50" s="247">
        <f t="shared" si="14"/>
        <v>1.9797162256190784E-2</v>
      </c>
      <c r="K50" s="215">
        <f t="shared" si="15"/>
        <v>1.2058616394508496E-2</v>
      </c>
      <c r="L50" s="52">
        <f t="shared" si="16"/>
        <v>-0.38309513915724686</v>
      </c>
      <c r="N50" s="40">
        <f t="shared" si="9"/>
        <v>3.8758969474020644</v>
      </c>
      <c r="O50" s="143">
        <f t="shared" si="10"/>
        <v>3.3179756764630444</v>
      </c>
      <c r="P50" s="52">
        <f t="shared" si="17"/>
        <v>-0.14394636351541373</v>
      </c>
    </row>
    <row r="51" spans="1:16" ht="20.100000000000001" customHeight="1" x14ac:dyDescent="0.25">
      <c r="A51" s="38" t="s">
        <v>191</v>
      </c>
      <c r="B51" s="19">
        <v>597.73999999999978</v>
      </c>
      <c r="C51" s="140">
        <v>1660.7999999999997</v>
      </c>
      <c r="D51" s="247">
        <f t="shared" si="11"/>
        <v>2.5994036861661223E-3</v>
      </c>
      <c r="E51" s="215">
        <f t="shared" si="12"/>
        <v>6.934202981256357E-3</v>
      </c>
      <c r="F51" s="52">
        <f t="shared" si="13"/>
        <v>1.7784655535851714</v>
      </c>
      <c r="H51" s="19">
        <v>188.41199999999995</v>
      </c>
      <c r="I51" s="140">
        <v>525.57999999999993</v>
      </c>
      <c r="J51" s="247">
        <f t="shared" si="14"/>
        <v>3.0155099212200187E-3</v>
      </c>
      <c r="K51" s="215">
        <f t="shared" si="15"/>
        <v>8.305530502289115E-3</v>
      </c>
      <c r="L51" s="52">
        <f t="shared" si="16"/>
        <v>1.7895250833280263</v>
      </c>
      <c r="N51" s="40">
        <f t="shared" si="9"/>
        <v>3.1520728075752</v>
      </c>
      <c r="O51" s="143">
        <f t="shared" si="10"/>
        <v>3.1646194605009637</v>
      </c>
      <c r="P51" s="52">
        <f t="shared" si="17"/>
        <v>3.9804451520316902E-3</v>
      </c>
    </row>
    <row r="52" spans="1:16" ht="20.100000000000001" customHeight="1" x14ac:dyDescent="0.25">
      <c r="A52" s="38" t="s">
        <v>192</v>
      </c>
      <c r="B52" s="19">
        <v>914.81000000000006</v>
      </c>
      <c r="C52" s="140">
        <v>1010.3399999999999</v>
      </c>
      <c r="D52" s="247">
        <f t="shared" si="11"/>
        <v>3.9782522269575923E-3</v>
      </c>
      <c r="E52" s="215">
        <f t="shared" si="12"/>
        <v>4.2183903179687787E-3</v>
      </c>
      <c r="F52" s="52">
        <f t="shared" si="13"/>
        <v>0.10442605568369372</v>
      </c>
      <c r="H52" s="19">
        <v>470.18900000000002</v>
      </c>
      <c r="I52" s="140">
        <v>471.572</v>
      </c>
      <c r="J52" s="247">
        <f t="shared" si="14"/>
        <v>7.5253147057964447E-3</v>
      </c>
      <c r="K52" s="215">
        <f t="shared" si="15"/>
        <v>7.4520636820759609E-3</v>
      </c>
      <c r="L52" s="52">
        <f t="shared" si="16"/>
        <v>2.9413703851004199E-3</v>
      </c>
      <c r="N52" s="40">
        <f t="shared" ref="N52" si="18">(H52/B52)*10</f>
        <v>5.1397448650539452</v>
      </c>
      <c r="O52" s="143">
        <f t="shared" ref="O52" si="19">(I52/C52)*10</f>
        <v>4.6674584793237921</v>
      </c>
      <c r="P52" s="52">
        <f t="shared" ref="P52" si="20">(O52-N52)/N52</f>
        <v>-9.1889071954001783E-2</v>
      </c>
    </row>
    <row r="53" spans="1:16" ht="20.100000000000001" customHeight="1" x14ac:dyDescent="0.25">
      <c r="A53" s="38" t="s">
        <v>193</v>
      </c>
      <c r="B53" s="19">
        <v>1877.01</v>
      </c>
      <c r="C53" s="140">
        <v>1192.9799999999998</v>
      </c>
      <c r="D53" s="247">
        <f t="shared" si="11"/>
        <v>8.1625902783328454E-3</v>
      </c>
      <c r="E53" s="215">
        <f t="shared" si="12"/>
        <v>4.9809522354161903E-3</v>
      </c>
      <c r="F53" s="52">
        <f t="shared" si="13"/>
        <v>-0.36442533603976546</v>
      </c>
      <c r="H53" s="19">
        <v>510.46900000000005</v>
      </c>
      <c r="I53" s="140">
        <v>445.48799999999989</v>
      </c>
      <c r="J53" s="247">
        <f t="shared" si="14"/>
        <v>8.1699909452437325E-3</v>
      </c>
      <c r="K53" s="215">
        <f t="shared" si="15"/>
        <v>7.0398686639593843E-3</v>
      </c>
      <c r="L53" s="52">
        <f t="shared" si="16"/>
        <v>-0.12729666248097368</v>
      </c>
      <c r="N53" s="40">
        <f t="shared" si="9"/>
        <v>2.7195859372086462</v>
      </c>
      <c r="O53" s="143">
        <f t="shared" si="10"/>
        <v>3.7342453352109839</v>
      </c>
      <c r="P53" s="52">
        <f t="shared" si="17"/>
        <v>0.37309333899695529</v>
      </c>
    </row>
    <row r="54" spans="1:16" ht="20.100000000000001" customHeight="1" x14ac:dyDescent="0.25">
      <c r="A54" s="38" t="s">
        <v>194</v>
      </c>
      <c r="B54" s="19">
        <v>906.80000000000007</v>
      </c>
      <c r="C54" s="140">
        <v>1285.1699999999998</v>
      </c>
      <c r="D54" s="247">
        <f t="shared" si="11"/>
        <v>3.9434189825265841E-3</v>
      </c>
      <c r="E54" s="215">
        <f t="shared" si="12"/>
        <v>5.3658656342854246E-3</v>
      </c>
      <c r="F54" s="52">
        <f t="shared" si="13"/>
        <v>0.41725849139832349</v>
      </c>
      <c r="H54" s="19">
        <v>347.59100000000001</v>
      </c>
      <c r="I54" s="140">
        <v>335.59500000000014</v>
      </c>
      <c r="J54" s="247">
        <f t="shared" si="14"/>
        <v>5.5631494226842651E-3</v>
      </c>
      <c r="K54" s="215">
        <f t="shared" si="15"/>
        <v>5.3032735433534714E-3</v>
      </c>
      <c r="L54" s="52">
        <f t="shared" si="16"/>
        <v>-3.4511825680181213E-2</v>
      </c>
      <c r="N54" s="40">
        <f t="shared" ref="N54" si="21">(H54/B54)*10</f>
        <v>3.8331605646228493</v>
      </c>
      <c r="O54" s="143">
        <f t="shared" ref="O54" si="22">(I54/C54)*10</f>
        <v>2.6112887789164092</v>
      </c>
      <c r="P54" s="52">
        <f t="shared" ref="P54" si="23">(O54-N54)/N54</f>
        <v>-0.31876352819221437</v>
      </c>
    </row>
    <row r="55" spans="1:16" ht="20.100000000000001" customHeight="1" x14ac:dyDescent="0.25">
      <c r="A55" s="38" t="s">
        <v>195</v>
      </c>
      <c r="B55" s="19">
        <v>409.19999999999993</v>
      </c>
      <c r="C55" s="140">
        <v>1452.5600000000002</v>
      </c>
      <c r="D55" s="247">
        <f t="shared" si="11"/>
        <v>1.7794960825428738E-3</v>
      </c>
      <c r="E55" s="215">
        <f t="shared" si="12"/>
        <v>6.0647554687221442E-3</v>
      </c>
      <c r="F55" s="52">
        <f t="shared" si="13"/>
        <v>2.5497556207233636</v>
      </c>
      <c r="H55" s="19">
        <v>125.497</v>
      </c>
      <c r="I55" s="140">
        <v>259.82</v>
      </c>
      <c r="J55" s="247">
        <f t="shared" si="14"/>
        <v>2.0085634067009998E-3</v>
      </c>
      <c r="K55" s="215">
        <f t="shared" si="15"/>
        <v>4.1058315291768298E-3</v>
      </c>
      <c r="L55" s="52">
        <f t="shared" si="16"/>
        <v>1.0703283743834513</v>
      </c>
      <c r="N55" s="40">
        <f t="shared" ref="N55" si="24">(H55/B55)*10</f>
        <v>3.0668866080156407</v>
      </c>
      <c r="O55" s="143">
        <f t="shared" ref="O55" si="25">(I55/C55)*10</f>
        <v>1.7887040810706611</v>
      </c>
      <c r="P55" s="52">
        <f t="shared" ref="P55" si="26">(O55-N55)/N55</f>
        <v>-0.41676875943320202</v>
      </c>
    </row>
    <row r="56" spans="1:16" ht="20.100000000000001" customHeight="1" x14ac:dyDescent="0.25">
      <c r="A56" s="38" t="s">
        <v>196</v>
      </c>
      <c r="B56" s="19">
        <v>899.93000000000006</v>
      </c>
      <c r="C56" s="140">
        <v>493.37999999999988</v>
      </c>
      <c r="D56" s="247">
        <f t="shared" si="11"/>
        <v>3.9135432785014877E-3</v>
      </c>
      <c r="E56" s="215">
        <f t="shared" si="12"/>
        <v>2.0599693321846466E-3</v>
      </c>
      <c r="F56" s="52">
        <f t="shared" si="13"/>
        <v>-0.45175735890569285</v>
      </c>
      <c r="H56" s="19">
        <v>228.93799999999999</v>
      </c>
      <c r="I56" s="140">
        <v>160.47300000000004</v>
      </c>
      <c r="J56" s="247">
        <f t="shared" si="14"/>
        <v>3.6641233591505253E-3</v>
      </c>
      <c r="K56" s="215">
        <f t="shared" si="15"/>
        <v>2.5358906280563221E-3</v>
      </c>
      <c r="L56" s="52">
        <f t="shared" si="16"/>
        <v>-0.29905476591915692</v>
      </c>
      <c r="N56" s="40">
        <f t="shared" ref="N56" si="27">(H56/B56)*10</f>
        <v>2.5439534185992239</v>
      </c>
      <c r="O56" s="143">
        <f t="shared" ref="O56" si="28">(I56/C56)*10</f>
        <v>3.2525234099477092</v>
      </c>
      <c r="P56" s="52">
        <f t="shared" ref="P56" si="29">(O56-N56)/N56</f>
        <v>0.27853103998210982</v>
      </c>
    </row>
    <row r="57" spans="1:16" ht="20.100000000000001" customHeight="1" x14ac:dyDescent="0.25">
      <c r="A57" s="38" t="s">
        <v>197</v>
      </c>
      <c r="B57" s="19">
        <v>548.49</v>
      </c>
      <c r="C57" s="140">
        <v>582.86</v>
      </c>
      <c r="D57" s="247">
        <f t="shared" si="11"/>
        <v>2.3852292431914492E-3</v>
      </c>
      <c r="E57" s="215">
        <f t="shared" si="12"/>
        <v>2.4335678887614891E-3</v>
      </c>
      <c r="F57" s="52">
        <f t="shared" si="13"/>
        <v>6.2662947364582777E-2</v>
      </c>
      <c r="H57" s="19">
        <v>172.249</v>
      </c>
      <c r="I57" s="140">
        <v>149.036</v>
      </c>
      <c r="J57" s="247">
        <f t="shared" si="14"/>
        <v>2.7568231769750711E-3</v>
      </c>
      <c r="K57" s="215">
        <f t="shared" si="15"/>
        <v>2.3551562919805944E-3</v>
      </c>
      <c r="L57" s="52">
        <f t="shared" ref="L57:L58" si="30">(I57-H57)/H57</f>
        <v>-0.13476420762965238</v>
      </c>
      <c r="N57" s="40">
        <f t="shared" ref="N57:N58" si="31">(H57/B57)*10</f>
        <v>3.1404218855403014</v>
      </c>
      <c r="O57" s="143">
        <f t="shared" ref="O57:O58" si="32">(I57/C57)*10</f>
        <v>2.5569776618742064</v>
      </c>
      <c r="P57" s="52">
        <f t="shared" ref="P57:P58" si="33">(O57-N57)/N57</f>
        <v>-0.18578530048860456</v>
      </c>
    </row>
    <row r="58" spans="1:16" ht="20.100000000000001" customHeight="1" x14ac:dyDescent="0.25">
      <c r="A58" s="38" t="s">
        <v>198</v>
      </c>
      <c r="B58" s="19">
        <v>437.58000000000004</v>
      </c>
      <c r="C58" s="140">
        <v>387.90999999999997</v>
      </c>
      <c r="D58" s="247">
        <f t="shared" si="11"/>
        <v>1.9029127463321381E-3</v>
      </c>
      <c r="E58" s="215">
        <f t="shared" si="12"/>
        <v>1.6196090308641339E-3</v>
      </c>
      <c r="F58" s="52">
        <f t="shared" si="13"/>
        <v>-0.1135106723342019</v>
      </c>
      <c r="H58" s="19">
        <v>142.87799999999999</v>
      </c>
      <c r="I58" s="140">
        <v>133.03099999999998</v>
      </c>
      <c r="J58" s="247">
        <f t="shared" si="14"/>
        <v>2.2867440848994432E-3</v>
      </c>
      <c r="K58" s="215">
        <f t="shared" si="15"/>
        <v>2.1022356791545022E-3</v>
      </c>
      <c r="L58" s="52">
        <f t="shared" si="30"/>
        <v>-6.8918937835076147E-2</v>
      </c>
      <c r="N58" s="40">
        <f t="shared" si="31"/>
        <v>3.2651857945975586</v>
      </c>
      <c r="O58" s="143">
        <f t="shared" si="32"/>
        <v>3.4294295068443708</v>
      </c>
      <c r="P58" s="52">
        <f t="shared" si="33"/>
        <v>5.0301490505858186E-2</v>
      </c>
    </row>
    <row r="59" spans="1:16" ht="20.100000000000001" customHeight="1" x14ac:dyDescent="0.25">
      <c r="A59" s="38" t="s">
        <v>199</v>
      </c>
      <c r="B59" s="19">
        <v>183.49999999999997</v>
      </c>
      <c r="C59" s="140">
        <v>221.35999999999999</v>
      </c>
      <c r="D59" s="247">
        <f t="shared" si="11"/>
        <v>7.9799005656553605E-4</v>
      </c>
      <c r="E59" s="215">
        <f t="shared" si="12"/>
        <v>9.2422638001620145E-4</v>
      </c>
      <c r="F59" s="52">
        <f t="shared" si="13"/>
        <v>0.20632152588555869</v>
      </c>
      <c r="H59" s="19">
        <v>117.51500000000001</v>
      </c>
      <c r="I59" s="140">
        <v>73.640999999999991</v>
      </c>
      <c r="J59" s="247">
        <f t="shared" si="14"/>
        <v>1.8808125193308847E-3</v>
      </c>
      <c r="K59" s="215">
        <f t="shared" si="15"/>
        <v>1.1637192657998265E-3</v>
      </c>
      <c r="L59" s="52">
        <f t="shared" si="16"/>
        <v>-0.37334808322341845</v>
      </c>
      <c r="N59" s="40">
        <f t="shared" si="9"/>
        <v>6.4040871934604926</v>
      </c>
      <c r="O59" s="143">
        <f t="shared" si="10"/>
        <v>3.3267528008673652</v>
      </c>
      <c r="P59" s="52">
        <f t="shared" si="17"/>
        <v>-0.48052662301905175</v>
      </c>
    </row>
    <row r="60" spans="1:16" ht="20.100000000000001" customHeight="1" x14ac:dyDescent="0.25">
      <c r="A60" s="38" t="s">
        <v>200</v>
      </c>
      <c r="B60" s="19">
        <v>177.25</v>
      </c>
      <c r="C60" s="140">
        <v>174.84</v>
      </c>
      <c r="D60" s="247">
        <f t="shared" si="11"/>
        <v>7.7081055872611054E-4</v>
      </c>
      <c r="E60" s="215">
        <f t="shared" si="12"/>
        <v>7.2999521269440126E-4</v>
      </c>
      <c r="F60" s="52">
        <f t="shared" si="13"/>
        <v>-1.3596614950634677E-2</v>
      </c>
      <c r="H60" s="19">
        <v>65.489000000000004</v>
      </c>
      <c r="I60" s="140">
        <v>57.315000000000005</v>
      </c>
      <c r="J60" s="247">
        <f t="shared" si="14"/>
        <v>1.0481430547458648E-3</v>
      </c>
      <c r="K60" s="215">
        <f t="shared" si="15"/>
        <v>9.0572601837722285E-4</v>
      </c>
      <c r="L60" s="52">
        <f t="shared" si="16"/>
        <v>-0.1248148544030295</v>
      </c>
      <c r="N60" s="40">
        <f t="shared" si="9"/>
        <v>3.6947249647390694</v>
      </c>
      <c r="O60" s="143">
        <f t="shared" si="10"/>
        <v>3.2781400137268362</v>
      </c>
      <c r="P60" s="52">
        <f t="shared" si="17"/>
        <v>-0.11275127512546891</v>
      </c>
    </row>
    <row r="61" spans="1:16" ht="20.100000000000001" customHeight="1" thickBot="1" x14ac:dyDescent="0.3">
      <c r="A61" s="8" t="s">
        <v>17</v>
      </c>
      <c r="B61" s="196">
        <f>B62-SUM(B39:B60)</f>
        <v>319.83999999999651</v>
      </c>
      <c r="C61" s="142">
        <f>C62-SUM(C39:C60)</f>
        <v>131.34000000008382</v>
      </c>
      <c r="D61" s="247">
        <f t="shared" si="11"/>
        <v>1.3908944942338873E-3</v>
      </c>
      <c r="E61" s="215">
        <f t="shared" si="12"/>
        <v>5.4837320541834737E-4</v>
      </c>
      <c r="F61" s="52">
        <f t="shared" si="13"/>
        <v>-0.58935717858902814</v>
      </c>
      <c r="H61" s="19">
        <f>H62-SUM(H39:H60)</f>
        <v>195.27200000000448</v>
      </c>
      <c r="I61" s="140">
        <f>I62-SUM(I39:I60)</f>
        <v>77.565999999998894</v>
      </c>
      <c r="J61" s="247">
        <f t="shared" si="14"/>
        <v>3.1253033423374794E-3</v>
      </c>
      <c r="K61" s="215">
        <f t="shared" si="15"/>
        <v>1.2257444707571606E-3</v>
      </c>
      <c r="L61" s="52">
        <f t="shared" si="16"/>
        <v>-0.60277971240117834</v>
      </c>
      <c r="N61" s="40">
        <f t="shared" si="9"/>
        <v>6.1053026513258697</v>
      </c>
      <c r="O61" s="143">
        <f t="shared" si="10"/>
        <v>5.9057408253349619</v>
      </c>
      <c r="P61" s="52">
        <f t="shared" si="17"/>
        <v>-3.2686639367103212E-2</v>
      </c>
    </row>
    <row r="62" spans="1:16" s="1" customFormat="1" ht="26.25" customHeight="1" thickBot="1" x14ac:dyDescent="0.3">
      <c r="A62" s="12" t="s">
        <v>18</v>
      </c>
      <c r="B62" s="17">
        <v>229952.73999999996</v>
      </c>
      <c r="C62" s="145">
        <v>239508.42</v>
      </c>
      <c r="D62" s="253">
        <f>SUM(D39:D61)</f>
        <v>1</v>
      </c>
      <c r="E62" s="254">
        <f>SUM(E39:E61)</f>
        <v>1.0000000000000002</v>
      </c>
      <c r="F62" s="57">
        <f t="shared" si="13"/>
        <v>4.1554973426279035E-2</v>
      </c>
      <c r="H62" s="17">
        <v>62480.974999999999</v>
      </c>
      <c r="I62" s="145">
        <v>63280.726000000002</v>
      </c>
      <c r="J62" s="253">
        <f t="shared" si="14"/>
        <v>1</v>
      </c>
      <c r="K62" s="254">
        <f t="shared" si="15"/>
        <v>1</v>
      </c>
      <c r="L62" s="57">
        <f t="shared" si="16"/>
        <v>1.2799912293302143E-2</v>
      </c>
      <c r="N62" s="37">
        <f t="shared" si="9"/>
        <v>2.7171224400283296</v>
      </c>
      <c r="O62" s="150">
        <f t="shared" si="10"/>
        <v>2.6421086156386488</v>
      </c>
      <c r="P62" s="57">
        <f t="shared" si="17"/>
        <v>-2.7607818950145885E-2</v>
      </c>
    </row>
    <row r="64" spans="1:16" ht="15.75" thickBot="1" x14ac:dyDescent="0.3"/>
    <row r="65" spans="1:16" x14ac:dyDescent="0.25">
      <c r="A65" s="372" t="s">
        <v>15</v>
      </c>
      <c r="B65" s="366" t="s">
        <v>1</v>
      </c>
      <c r="C65" s="359"/>
      <c r="D65" s="366" t="s">
        <v>104</v>
      </c>
      <c r="E65" s="359"/>
      <c r="F65" s="130" t="s">
        <v>0</v>
      </c>
      <c r="H65" s="375" t="s">
        <v>19</v>
      </c>
      <c r="I65" s="376"/>
      <c r="J65" s="366" t="s">
        <v>104</v>
      </c>
      <c r="K65" s="364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3"/>
      <c r="B66" s="367" t="str">
        <f>B37</f>
        <v>jan-fev</v>
      </c>
      <c r="C66" s="361"/>
      <c r="D66" s="367" t="str">
        <f>B66</f>
        <v>jan-fev</v>
      </c>
      <c r="E66" s="361"/>
      <c r="F66" s="131" t="str">
        <f>F37</f>
        <v>2025 / 2024</v>
      </c>
      <c r="H66" s="356" t="str">
        <f>B66</f>
        <v>jan-fev</v>
      </c>
      <c r="I66" s="361"/>
      <c r="J66" s="367" t="str">
        <f>B66</f>
        <v>jan-fev</v>
      </c>
      <c r="K66" s="357"/>
      <c r="L66" s="131" t="str">
        <f>F66</f>
        <v>2025 / 2024</v>
      </c>
      <c r="N66" s="356" t="str">
        <f>B66</f>
        <v>jan-fev</v>
      </c>
      <c r="O66" s="357"/>
      <c r="P66" s="131" t="str">
        <f>L66</f>
        <v>2025 / 2024</v>
      </c>
    </row>
    <row r="67" spans="1:16" ht="19.5" customHeight="1" thickBot="1" x14ac:dyDescent="0.3">
      <c r="A67" s="374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1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"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 x14ac:dyDescent="0.25">
      <c r="A68" s="38" t="s">
        <v>165</v>
      </c>
      <c r="B68" s="39">
        <v>39945.19000000001</v>
      </c>
      <c r="C68" s="147">
        <v>38179.78</v>
      </c>
      <c r="D68" s="247">
        <f>B68/$B$96</f>
        <v>0.15139777439318469</v>
      </c>
      <c r="E68" s="246">
        <f>C68/$C$96</f>
        <v>0.13092512922072666</v>
      </c>
      <c r="F68" s="61">
        <f>(C68-B68)/B68</f>
        <v>-4.4195809307704143E-2</v>
      </c>
      <c r="H68" s="19">
        <v>16012.776999999995</v>
      </c>
      <c r="I68" s="147">
        <v>16423.133000000002</v>
      </c>
      <c r="J68" s="245">
        <f>H68/$H$96</f>
        <v>0.21376222591984967</v>
      </c>
      <c r="K68" s="246">
        <f>I68/$I$96</f>
        <v>0.20396367903632248</v>
      </c>
      <c r="L68" s="58">
        <f>(I68-H68)/H68</f>
        <v>2.5626785410176336E-2</v>
      </c>
      <c r="N68" s="41">
        <f t="shared" ref="N68:N96" si="34">(H68/B68)*10</f>
        <v>4.00868715357218</v>
      </c>
      <c r="O68" s="149">
        <f t="shared" ref="O68:O96" si="35">(I68/C68)*10</f>
        <v>4.3015263576689025</v>
      </c>
      <c r="P68" s="61">
        <f>(O68-N68)/N68</f>
        <v>7.3051149385845851E-2</v>
      </c>
    </row>
    <row r="69" spans="1:16" ht="20.100000000000001" customHeight="1" x14ac:dyDescent="0.25">
      <c r="A69" s="38" t="s">
        <v>167</v>
      </c>
      <c r="B69" s="19">
        <v>39640.659999999996</v>
      </c>
      <c r="C69" s="140">
        <v>38418.049999999981</v>
      </c>
      <c r="D69" s="247">
        <f t="shared" ref="D69:D95" si="36">B69/$B$96</f>
        <v>0.15024356373012465</v>
      </c>
      <c r="E69" s="215">
        <f t="shared" ref="E69:E95" si="37">C69/$C$96</f>
        <v>0.13174219863651218</v>
      </c>
      <c r="F69" s="52">
        <f t="shared" ref="F69:F96" si="38">(C69-B69)/B69</f>
        <v>-3.0842321999684546E-2</v>
      </c>
      <c r="H69" s="19">
        <v>11892.435000000001</v>
      </c>
      <c r="I69" s="140">
        <v>12484.356000000003</v>
      </c>
      <c r="J69" s="214">
        <f t="shared" ref="J69:J96" si="39">H69/$H$96</f>
        <v>0.15875780804335993</v>
      </c>
      <c r="K69" s="215">
        <f t="shared" ref="K69:K96" si="40">I69/$I$96</f>
        <v>0.15504685860847545</v>
      </c>
      <c r="L69" s="59">
        <f t="shared" ref="L69:L96" si="41">(I69-H69)/H69</f>
        <v>4.9772901848948684E-2</v>
      </c>
      <c r="N69" s="40">
        <f t="shared" si="34"/>
        <v>3.0000597870973902</v>
      </c>
      <c r="O69" s="143">
        <f t="shared" si="35"/>
        <v>3.2496068905111035</v>
      </c>
      <c r="P69" s="52">
        <f t="shared" ref="P69:P96" si="42">(O69-N69)/N69</f>
        <v>8.3180710093499324E-2</v>
      </c>
    </row>
    <row r="70" spans="1:16" ht="20.100000000000001" customHeight="1" x14ac:dyDescent="0.25">
      <c r="A70" s="38" t="s">
        <v>168</v>
      </c>
      <c r="B70" s="19">
        <v>26341.260000000006</v>
      </c>
      <c r="C70" s="140">
        <v>26307.879999999997</v>
      </c>
      <c r="D70" s="247">
        <f t="shared" si="36"/>
        <v>9.9837005124076755E-2</v>
      </c>
      <c r="E70" s="215">
        <f t="shared" si="37"/>
        <v>9.0214312091986132E-2</v>
      </c>
      <c r="F70" s="52">
        <f t="shared" si="38"/>
        <v>-1.2672134894081866E-3</v>
      </c>
      <c r="H70" s="19">
        <v>8747.1320000000014</v>
      </c>
      <c r="I70" s="140">
        <v>8957.9599999999973</v>
      </c>
      <c r="J70" s="214">
        <f t="shared" si="39"/>
        <v>0.11676965255525307</v>
      </c>
      <c r="K70" s="215">
        <f t="shared" si="40"/>
        <v>0.11125151810316672</v>
      </c>
      <c r="L70" s="59">
        <f t="shared" si="41"/>
        <v>2.4102528691689554E-2</v>
      </c>
      <c r="N70" s="40">
        <f t="shared" si="34"/>
        <v>3.3206961246348881</v>
      </c>
      <c r="O70" s="143">
        <f t="shared" si="35"/>
        <v>3.4050482212933915</v>
      </c>
      <c r="P70" s="52">
        <f t="shared" si="42"/>
        <v>2.5401931851797475E-2</v>
      </c>
    </row>
    <row r="71" spans="1:16" ht="20.100000000000001" customHeight="1" x14ac:dyDescent="0.25">
      <c r="A71" s="38" t="s">
        <v>169</v>
      </c>
      <c r="B71" s="19">
        <v>38798.61</v>
      </c>
      <c r="C71" s="140">
        <v>72635.05</v>
      </c>
      <c r="D71" s="247">
        <f t="shared" si="36"/>
        <v>0.14705207819888097</v>
      </c>
      <c r="E71" s="215">
        <f t="shared" si="37"/>
        <v>0.24907826360455565</v>
      </c>
      <c r="F71" s="52">
        <f t="shared" si="38"/>
        <v>0.87210443879303923</v>
      </c>
      <c r="H71" s="19">
        <v>4108.1080000000011</v>
      </c>
      <c r="I71" s="140">
        <v>8441.8160000000044</v>
      </c>
      <c r="J71" s="214">
        <f t="shared" si="39"/>
        <v>5.4841100353745162E-2</v>
      </c>
      <c r="K71" s="215">
        <f t="shared" si="40"/>
        <v>0.1048413752179741</v>
      </c>
      <c r="L71" s="59">
        <f t="shared" si="41"/>
        <v>1.0549157909188371</v>
      </c>
      <c r="N71" s="40">
        <f t="shared" si="34"/>
        <v>1.0588286539131173</v>
      </c>
      <c r="O71" s="143">
        <f t="shared" si="35"/>
        <v>1.1622234720014655</v>
      </c>
      <c r="P71" s="52">
        <f t="shared" si="42"/>
        <v>9.7650188919832792E-2</v>
      </c>
    </row>
    <row r="72" spans="1:16" ht="20.100000000000001" customHeight="1" x14ac:dyDescent="0.25">
      <c r="A72" s="38" t="s">
        <v>170</v>
      </c>
      <c r="B72" s="19">
        <v>19213.62</v>
      </c>
      <c r="C72" s="140">
        <v>18589.310000000005</v>
      </c>
      <c r="D72" s="247">
        <f t="shared" si="36"/>
        <v>7.2822267362763329E-2</v>
      </c>
      <c r="E72" s="215">
        <f t="shared" si="37"/>
        <v>6.3745988423038233E-2</v>
      </c>
      <c r="F72" s="52">
        <f t="shared" si="38"/>
        <v>-3.2493096043327292E-2</v>
      </c>
      <c r="H72" s="19">
        <v>7923.8880000000017</v>
      </c>
      <c r="I72" s="140">
        <v>7629.4980000000014</v>
      </c>
      <c r="J72" s="214">
        <f t="shared" si="39"/>
        <v>0.10577977429021754</v>
      </c>
      <c r="K72" s="215">
        <f t="shared" si="40"/>
        <v>9.4752961038570685E-2</v>
      </c>
      <c r="L72" s="59">
        <f t="shared" si="41"/>
        <v>-3.7152216184782053E-2</v>
      </c>
      <c r="N72" s="40">
        <f t="shared" si="34"/>
        <v>4.1240994669406401</v>
      </c>
      <c r="O72" s="143">
        <f t="shared" si="35"/>
        <v>4.1042394795718611</v>
      </c>
      <c r="P72" s="52">
        <f t="shared" si="42"/>
        <v>-4.8155936897205012E-3</v>
      </c>
    </row>
    <row r="73" spans="1:16" ht="20.100000000000001" customHeight="1" x14ac:dyDescent="0.25">
      <c r="A73" s="38" t="s">
        <v>175</v>
      </c>
      <c r="B73" s="19">
        <v>13800.03</v>
      </c>
      <c r="C73" s="140">
        <v>14694.550000000001</v>
      </c>
      <c r="D73" s="247">
        <f t="shared" si="36"/>
        <v>5.2304015290931899E-2</v>
      </c>
      <c r="E73" s="215">
        <f t="shared" si="37"/>
        <v>5.0390176622034724E-2</v>
      </c>
      <c r="F73" s="52">
        <f t="shared" si="38"/>
        <v>6.4820148941705222E-2</v>
      </c>
      <c r="H73" s="19">
        <v>5012.3319999999994</v>
      </c>
      <c r="I73" s="140">
        <v>5346.567</v>
      </c>
      <c r="J73" s="214">
        <f t="shared" si="39"/>
        <v>6.6912019406083795E-2</v>
      </c>
      <c r="K73" s="215">
        <f t="shared" si="40"/>
        <v>6.6400575062881939E-2</v>
      </c>
      <c r="L73" s="59">
        <f t="shared" si="41"/>
        <v>6.6682534197655033E-2</v>
      </c>
      <c r="N73" s="40">
        <f t="shared" si="34"/>
        <v>3.6321167417751985</v>
      </c>
      <c r="O73" s="143">
        <f t="shared" si="35"/>
        <v>3.6384693644922779</v>
      </c>
      <c r="P73" s="52">
        <f t="shared" si="42"/>
        <v>1.7490139135711051E-3</v>
      </c>
    </row>
    <row r="74" spans="1:16" ht="20.100000000000001" customHeight="1" x14ac:dyDescent="0.25">
      <c r="A74" s="38" t="s">
        <v>178</v>
      </c>
      <c r="B74" s="19">
        <v>23585.610000000004</v>
      </c>
      <c r="C74" s="140">
        <v>15914.369999999999</v>
      </c>
      <c r="D74" s="247">
        <f t="shared" si="36"/>
        <v>8.9392711906130379E-2</v>
      </c>
      <c r="E74" s="215">
        <f t="shared" si="37"/>
        <v>5.4573152299894227E-2</v>
      </c>
      <c r="F74" s="52">
        <f t="shared" si="38"/>
        <v>-0.32525086270823622</v>
      </c>
      <c r="H74" s="19">
        <v>4947.0230000000001</v>
      </c>
      <c r="I74" s="140">
        <v>3305.6370000000002</v>
      </c>
      <c r="J74" s="214">
        <f t="shared" si="39"/>
        <v>6.6040178299909685E-2</v>
      </c>
      <c r="K74" s="215">
        <f t="shared" si="40"/>
        <v>4.1053670093190622E-2</v>
      </c>
      <c r="L74" s="59">
        <f t="shared" si="41"/>
        <v>-0.33179267612056784</v>
      </c>
      <c r="N74" s="40">
        <f t="shared" si="34"/>
        <v>2.0974751130032248</v>
      </c>
      <c r="O74" s="143">
        <f t="shared" si="35"/>
        <v>2.0771397171235813</v>
      </c>
      <c r="P74" s="52">
        <f t="shared" si="42"/>
        <v>-9.6951786238487006E-3</v>
      </c>
    </row>
    <row r="75" spans="1:16" ht="20.100000000000001" customHeight="1" x14ac:dyDescent="0.25">
      <c r="A75" s="38" t="s">
        <v>180</v>
      </c>
      <c r="B75" s="19">
        <v>783.70000000000016</v>
      </c>
      <c r="C75" s="140">
        <v>1031.7499999999998</v>
      </c>
      <c r="D75" s="247">
        <f t="shared" si="36"/>
        <v>2.9703309908386674E-3</v>
      </c>
      <c r="E75" s="215">
        <f t="shared" si="37"/>
        <v>3.5380508235899918E-3</v>
      </c>
      <c r="F75" s="52">
        <f t="shared" si="38"/>
        <v>0.31651142018629524</v>
      </c>
      <c r="H75" s="19">
        <v>1937.923</v>
      </c>
      <c r="I75" s="140">
        <v>2740.8389999999999</v>
      </c>
      <c r="J75" s="214">
        <f t="shared" si="39"/>
        <v>2.5870261862840718E-2</v>
      </c>
      <c r="K75" s="215">
        <f t="shared" si="40"/>
        <v>3.4039278990569889E-2</v>
      </c>
      <c r="L75" s="59">
        <f t="shared" si="41"/>
        <v>0.41431780313252897</v>
      </c>
      <c r="N75" s="40">
        <f t="shared" si="34"/>
        <v>24.727867806558628</v>
      </c>
      <c r="O75" s="143">
        <f t="shared" si="35"/>
        <v>26.564952750181735</v>
      </c>
      <c r="P75" s="52">
        <f t="shared" si="42"/>
        <v>7.4292088504931811E-2</v>
      </c>
    </row>
    <row r="76" spans="1:16" ht="20.100000000000001" customHeight="1" x14ac:dyDescent="0.25">
      <c r="A76" s="38" t="s">
        <v>182</v>
      </c>
      <c r="B76" s="19">
        <v>5834.02</v>
      </c>
      <c r="C76" s="140">
        <v>5485.0700000000006</v>
      </c>
      <c r="D76" s="247">
        <f t="shared" si="36"/>
        <v>2.2111739705464591E-2</v>
      </c>
      <c r="E76" s="215">
        <f t="shared" si="37"/>
        <v>1.8809262351295142E-2</v>
      </c>
      <c r="F76" s="52">
        <f t="shared" si="38"/>
        <v>-5.9812959160235962E-2</v>
      </c>
      <c r="H76" s="19">
        <v>1706.8409999999994</v>
      </c>
      <c r="I76" s="140">
        <v>1873.0920000000006</v>
      </c>
      <c r="J76" s="214">
        <f t="shared" si="39"/>
        <v>2.2785437619674723E-2</v>
      </c>
      <c r="K76" s="215">
        <f t="shared" si="40"/>
        <v>2.3262475892602431E-2</v>
      </c>
      <c r="L76" s="59">
        <f t="shared" si="41"/>
        <v>9.7402745774211638E-2</v>
      </c>
      <c r="N76" s="40">
        <f t="shared" si="34"/>
        <v>2.9256687498500167</v>
      </c>
      <c r="O76" s="143">
        <f t="shared" si="35"/>
        <v>3.4148916969154457</v>
      </c>
      <c r="P76" s="52">
        <f t="shared" si="42"/>
        <v>0.16721747706076051</v>
      </c>
    </row>
    <row r="77" spans="1:16" ht="20.100000000000001" customHeight="1" x14ac:dyDescent="0.25">
      <c r="A77" s="38" t="s">
        <v>184</v>
      </c>
      <c r="B77" s="19">
        <v>3072.9000000000005</v>
      </c>
      <c r="C77" s="140">
        <v>3355.1899999999991</v>
      </c>
      <c r="D77" s="247">
        <f t="shared" si="36"/>
        <v>1.1646714433773308E-2</v>
      </c>
      <c r="E77" s="215">
        <f t="shared" si="37"/>
        <v>1.1505532098668189E-2</v>
      </c>
      <c r="F77" s="52">
        <f t="shared" si="38"/>
        <v>9.1864362654169862E-2</v>
      </c>
      <c r="H77" s="19">
        <v>1140.0900000000001</v>
      </c>
      <c r="I77" s="140">
        <v>1276.4460000000001</v>
      </c>
      <c r="J77" s="214">
        <f t="shared" si="39"/>
        <v>1.5219607201734061E-2</v>
      </c>
      <c r="K77" s="215">
        <f t="shared" si="40"/>
        <v>1.5852555188537881E-2</v>
      </c>
      <c r="L77" s="59">
        <f t="shared" si="41"/>
        <v>0.11960108412493749</v>
      </c>
      <c r="N77" s="40">
        <f t="shared" si="34"/>
        <v>3.7101435126427802</v>
      </c>
      <c r="O77" s="143">
        <f t="shared" si="35"/>
        <v>3.8043925977366424</v>
      </c>
      <c r="P77" s="52">
        <f t="shared" si="42"/>
        <v>2.5403083404374145E-2</v>
      </c>
    </row>
    <row r="78" spans="1:16" ht="20.100000000000001" customHeight="1" x14ac:dyDescent="0.25">
      <c r="A78" s="38" t="s">
        <v>185</v>
      </c>
      <c r="B78" s="19">
        <v>13468.040000000005</v>
      </c>
      <c r="C78" s="140">
        <v>13646.98</v>
      </c>
      <c r="D78" s="247">
        <f t="shared" si="36"/>
        <v>5.1045727443989809E-2</v>
      </c>
      <c r="E78" s="215">
        <f t="shared" si="37"/>
        <v>4.6797876257345439E-2</v>
      </c>
      <c r="F78" s="52">
        <f t="shared" si="38"/>
        <v>1.3286268826050041E-2</v>
      </c>
      <c r="H78" s="19">
        <v>964.65300000000002</v>
      </c>
      <c r="I78" s="140">
        <v>1181.856</v>
      </c>
      <c r="J78" s="214">
        <f t="shared" si="39"/>
        <v>1.2877614702325575E-2</v>
      </c>
      <c r="K78" s="215">
        <f t="shared" si="40"/>
        <v>1.4677814388469723E-2</v>
      </c>
      <c r="L78" s="59">
        <f t="shared" si="41"/>
        <v>0.22516179393004529</v>
      </c>
      <c r="N78" s="40">
        <f t="shared" si="34"/>
        <v>0.71625344148072001</v>
      </c>
      <c r="O78" s="143">
        <f t="shared" si="35"/>
        <v>0.86602017442686963</v>
      </c>
      <c r="P78" s="52">
        <f t="shared" si="42"/>
        <v>0.20909740082579556</v>
      </c>
    </row>
    <row r="79" spans="1:16" ht="20.100000000000001" customHeight="1" x14ac:dyDescent="0.25">
      <c r="A79" s="38" t="s">
        <v>187</v>
      </c>
      <c r="B79" s="19">
        <v>1927.84</v>
      </c>
      <c r="C79" s="140">
        <v>1972.49</v>
      </c>
      <c r="D79" s="247">
        <f t="shared" si="36"/>
        <v>7.3067792489197592E-3</v>
      </c>
      <c r="E79" s="215">
        <f t="shared" si="37"/>
        <v>6.7640124730051123E-3</v>
      </c>
      <c r="F79" s="52">
        <f t="shared" si="38"/>
        <v>2.3160635737405642E-2</v>
      </c>
      <c r="H79" s="19">
        <v>844.29900000000021</v>
      </c>
      <c r="I79" s="140">
        <v>932.28599999999994</v>
      </c>
      <c r="J79" s="214">
        <f t="shared" si="39"/>
        <v>1.1270951539630088E-2</v>
      </c>
      <c r="K79" s="215">
        <f t="shared" si="40"/>
        <v>1.1578331763741847E-2</v>
      </c>
      <c r="L79" s="59">
        <f t="shared" si="41"/>
        <v>0.10421308091090919</v>
      </c>
      <c r="N79" s="40">
        <f t="shared" si="34"/>
        <v>4.379507635488423</v>
      </c>
      <c r="O79" s="143">
        <f t="shared" si="35"/>
        <v>4.7264422126347911</v>
      </c>
      <c r="P79" s="52">
        <f t="shared" si="42"/>
        <v>7.921771258829563E-2</v>
      </c>
    </row>
    <row r="80" spans="1:16" ht="20.100000000000001" customHeight="1" x14ac:dyDescent="0.25">
      <c r="A80" s="38" t="s">
        <v>188</v>
      </c>
      <c r="B80" s="19">
        <v>3083.0000000000005</v>
      </c>
      <c r="C80" s="140">
        <v>1929.7499999999998</v>
      </c>
      <c r="D80" s="247">
        <f t="shared" si="36"/>
        <v>1.1684994825514369E-2</v>
      </c>
      <c r="E80" s="215">
        <f t="shared" si="37"/>
        <v>6.6174495534991884E-3</v>
      </c>
      <c r="F80" s="52">
        <f t="shared" si="38"/>
        <v>-0.37406746675316266</v>
      </c>
      <c r="H80" s="19">
        <v>1233.202</v>
      </c>
      <c r="I80" s="140">
        <v>927.38199999999972</v>
      </c>
      <c r="J80" s="214">
        <f t="shared" si="39"/>
        <v>1.6462603864951755E-2</v>
      </c>
      <c r="K80" s="215">
        <f t="shared" si="40"/>
        <v>1.1517427557340171E-2</v>
      </c>
      <c r="L80" s="59">
        <f t="shared" si="41"/>
        <v>-0.24798856959362722</v>
      </c>
      <c r="N80" s="40">
        <f t="shared" si="34"/>
        <v>4.0000064871878029</v>
      </c>
      <c r="O80" s="143">
        <f t="shared" si="35"/>
        <v>4.8057105842725729</v>
      </c>
      <c r="P80" s="52">
        <f t="shared" si="42"/>
        <v>0.20142569759961032</v>
      </c>
    </row>
    <row r="81" spans="1:16" ht="20.100000000000001" customHeight="1" x14ac:dyDescent="0.25">
      <c r="A81" s="38" t="s">
        <v>189</v>
      </c>
      <c r="B81" s="19">
        <v>2690.83</v>
      </c>
      <c r="C81" s="140">
        <v>3666.36</v>
      </c>
      <c r="D81" s="247">
        <f t="shared" si="36"/>
        <v>1.0198616486000268E-2</v>
      </c>
      <c r="E81" s="215">
        <f t="shared" si="37"/>
        <v>1.2572588337850648E-2</v>
      </c>
      <c r="F81" s="52">
        <f t="shared" ref="F81:F86" si="43">(C81-B81)/B81</f>
        <v>0.3625386962387071</v>
      </c>
      <c r="H81" s="19">
        <v>761.81499999999971</v>
      </c>
      <c r="I81" s="140">
        <v>873.75900000000001</v>
      </c>
      <c r="J81" s="214">
        <f t="shared" si="39"/>
        <v>1.0169833136321719E-2</v>
      </c>
      <c r="K81" s="215">
        <f t="shared" si="40"/>
        <v>1.0851467879551246E-2</v>
      </c>
      <c r="L81" s="59">
        <f>(I81-H81)/H81</f>
        <v>0.14694381181783023</v>
      </c>
      <c r="N81" s="40">
        <f t="shared" si="34"/>
        <v>2.8311524696840742</v>
      </c>
      <c r="O81" s="143">
        <f t="shared" si="35"/>
        <v>2.3831784112853076</v>
      </c>
      <c r="P81" s="52">
        <f>(O81-N81)/N81</f>
        <v>-0.15823028367269659</v>
      </c>
    </row>
    <row r="82" spans="1:16" ht="20.100000000000001" customHeight="1" x14ac:dyDescent="0.25">
      <c r="A82" s="38" t="s">
        <v>201</v>
      </c>
      <c r="B82" s="19">
        <v>5644.09</v>
      </c>
      <c r="C82" s="140">
        <v>7759.94</v>
      </c>
      <c r="D82" s="247">
        <f t="shared" si="36"/>
        <v>2.139187883384281E-2</v>
      </c>
      <c r="E82" s="215">
        <f t="shared" si="37"/>
        <v>2.6610188619344732E-2</v>
      </c>
      <c r="F82" s="52">
        <f>(C82-B82)/B82</f>
        <v>0.37487885558167916</v>
      </c>
      <c r="H82" s="19">
        <v>674.9319999999999</v>
      </c>
      <c r="I82" s="140">
        <v>861.69800000000009</v>
      </c>
      <c r="J82" s="214">
        <f t="shared" si="39"/>
        <v>9.0099903760937905E-3</v>
      </c>
      <c r="K82" s="215">
        <f t="shared" si="40"/>
        <v>1.0701678802591505E-2</v>
      </c>
      <c r="L82" s="59">
        <f>(I82-H82)/H82</f>
        <v>0.27671824717156723</v>
      </c>
      <c r="N82" s="40">
        <f t="shared" si="34"/>
        <v>1.195820761185594</v>
      </c>
      <c r="O82" s="143">
        <f t="shared" si="35"/>
        <v>1.1104441529187083</v>
      </c>
      <c r="P82" s="52">
        <f>(O82-N82)/N82</f>
        <v>-7.1395823720470611E-2</v>
      </c>
    </row>
    <row r="83" spans="1:16" ht="20.100000000000001" customHeight="1" x14ac:dyDescent="0.25">
      <c r="A83" s="38" t="s">
        <v>202</v>
      </c>
      <c r="B83" s="19">
        <v>1147.9899999999998</v>
      </c>
      <c r="C83" s="140">
        <v>980.07999999999993</v>
      </c>
      <c r="D83" s="247">
        <f t="shared" si="36"/>
        <v>4.3510402885962489E-3</v>
      </c>
      <c r="E83" s="215">
        <f t="shared" si="37"/>
        <v>3.3608653755115869E-3</v>
      </c>
      <c r="F83" s="52">
        <f>(C83-B83)/B83</f>
        <v>-0.14626434028170968</v>
      </c>
      <c r="H83" s="19">
        <v>802.24599999999998</v>
      </c>
      <c r="I83" s="140">
        <v>832.51099999999997</v>
      </c>
      <c r="J83" s="214">
        <f t="shared" si="39"/>
        <v>1.07095659107284E-2</v>
      </c>
      <c r="K83" s="215">
        <f t="shared" si="40"/>
        <v>1.0339196936309768E-2</v>
      </c>
      <c r="L83" s="59">
        <f>(I83-H83)/H83</f>
        <v>3.772533611884632E-2</v>
      </c>
      <c r="N83" s="40">
        <f t="shared" si="34"/>
        <v>6.9882664483140111</v>
      </c>
      <c r="O83" s="143">
        <f t="shared" si="35"/>
        <v>8.494316790466085</v>
      </c>
      <c r="P83" s="52">
        <f>(O83-N83)/N83</f>
        <v>0.21551129357917134</v>
      </c>
    </row>
    <row r="84" spans="1:16" ht="20.100000000000001" customHeight="1" x14ac:dyDescent="0.25">
      <c r="A84" s="38" t="s">
        <v>203</v>
      </c>
      <c r="B84" s="19">
        <v>1825.4199999999998</v>
      </c>
      <c r="C84" s="140">
        <v>2257.48</v>
      </c>
      <c r="D84" s="247">
        <f t="shared" si="36"/>
        <v>6.9185933358386102E-3</v>
      </c>
      <c r="E84" s="215">
        <f t="shared" si="37"/>
        <v>7.7412929229347584E-3</v>
      </c>
      <c r="F84" s="52">
        <f t="shared" si="43"/>
        <v>0.23669073418720088</v>
      </c>
      <c r="H84" s="19">
        <v>505.36599999999999</v>
      </c>
      <c r="I84" s="140">
        <v>685.73400000000004</v>
      </c>
      <c r="J84" s="214">
        <f t="shared" si="39"/>
        <v>6.7463726662908494E-3</v>
      </c>
      <c r="K84" s="215">
        <f t="shared" si="40"/>
        <v>8.5163305613060285E-3</v>
      </c>
      <c r="L84" s="59">
        <f t="shared" si="41"/>
        <v>0.35690568815472362</v>
      </c>
      <c r="N84" s="40">
        <f t="shared" si="34"/>
        <v>2.7684916348018538</v>
      </c>
      <c r="O84" s="143">
        <f t="shared" si="35"/>
        <v>3.0376083066073676</v>
      </c>
      <c r="P84" s="52">
        <f t="shared" si="42"/>
        <v>9.7206965851921373E-2</v>
      </c>
    </row>
    <row r="85" spans="1:16" ht="20.100000000000001" customHeight="1" x14ac:dyDescent="0.25">
      <c r="A85" s="38" t="s">
        <v>204</v>
      </c>
      <c r="B85" s="19">
        <v>1185.3399999999999</v>
      </c>
      <c r="C85" s="140">
        <v>2037.3399999999995</v>
      </c>
      <c r="D85" s="247">
        <f t="shared" si="36"/>
        <v>4.4926019352822576E-3</v>
      </c>
      <c r="E85" s="215">
        <f t="shared" si="37"/>
        <v>6.986394441417818E-3</v>
      </c>
      <c r="F85" s="52">
        <f t="shared" si="43"/>
        <v>0.71878110921760807</v>
      </c>
      <c r="H85" s="19">
        <v>362.31800000000004</v>
      </c>
      <c r="I85" s="140">
        <v>574.48299999999972</v>
      </c>
      <c r="J85" s="214">
        <f t="shared" si="39"/>
        <v>4.8367564333674368E-3</v>
      </c>
      <c r="K85" s="215">
        <f t="shared" si="40"/>
        <v>7.1346719425473557E-3</v>
      </c>
      <c r="L85" s="59">
        <f t="shared" si="41"/>
        <v>0.58557675853807889</v>
      </c>
      <c r="N85" s="40">
        <f t="shared" si="34"/>
        <v>3.0566588489378583</v>
      </c>
      <c r="O85" s="143">
        <f t="shared" si="35"/>
        <v>2.8197698960409157</v>
      </c>
      <c r="P85" s="52">
        <f t="shared" si="42"/>
        <v>-7.7499310392214013E-2</v>
      </c>
    </row>
    <row r="86" spans="1:16" ht="20.100000000000001" customHeight="1" x14ac:dyDescent="0.25">
      <c r="A86" s="38" t="s">
        <v>205</v>
      </c>
      <c r="B86" s="19">
        <v>6233.95</v>
      </c>
      <c r="C86" s="140">
        <v>6745.99</v>
      </c>
      <c r="D86" s="247">
        <f t="shared" si="36"/>
        <v>2.3627529514276772E-2</v>
      </c>
      <c r="E86" s="215">
        <f t="shared" si="37"/>
        <v>2.3133177102427772E-2</v>
      </c>
      <c r="F86" s="52">
        <f t="shared" si="43"/>
        <v>8.2137328659998871E-2</v>
      </c>
      <c r="H86" s="19">
        <v>377.00400000000008</v>
      </c>
      <c r="I86" s="140">
        <v>441.87399999999997</v>
      </c>
      <c r="J86" s="214">
        <f t="shared" si="39"/>
        <v>5.0328068779504674E-3</v>
      </c>
      <c r="K86" s="215">
        <f t="shared" si="40"/>
        <v>5.48776209207439E-3</v>
      </c>
      <c r="L86" s="59">
        <f t="shared" si="41"/>
        <v>0.17206713987119468</v>
      </c>
      <c r="N86" s="40">
        <f t="shared" si="34"/>
        <v>0.60475942219620005</v>
      </c>
      <c r="O86" s="143">
        <f t="shared" si="35"/>
        <v>0.65501727693044309</v>
      </c>
      <c r="P86" s="52">
        <f t="shared" si="42"/>
        <v>8.3103880468253469E-2</v>
      </c>
    </row>
    <row r="87" spans="1:16" ht="20.100000000000001" customHeight="1" x14ac:dyDescent="0.25">
      <c r="A87" s="38" t="s">
        <v>206</v>
      </c>
      <c r="B87" s="19">
        <v>274.89999999999998</v>
      </c>
      <c r="C87" s="140">
        <v>1081.02</v>
      </c>
      <c r="D87" s="247">
        <f t="shared" si="36"/>
        <v>1.0419088801602008E-3</v>
      </c>
      <c r="E87" s="215">
        <f t="shared" si="37"/>
        <v>3.7070062527911353E-3</v>
      </c>
      <c r="F87" s="52">
        <f t="shared" ref="F87:F88" si="44">(C87-B87)/B87</f>
        <v>2.932411786104038</v>
      </c>
      <c r="H87" s="19">
        <v>122.66699999999999</v>
      </c>
      <c r="I87" s="140">
        <v>382.26400000000001</v>
      </c>
      <c r="J87" s="214">
        <f t="shared" si="39"/>
        <v>1.6375405069907741E-3</v>
      </c>
      <c r="K87" s="215">
        <f t="shared" si="40"/>
        <v>4.7474481149936965E-3</v>
      </c>
      <c r="L87" s="59">
        <f t="shared" ref="L87:L88" si="45">(I87-H87)/H87</f>
        <v>2.1162741405594012</v>
      </c>
      <c r="N87" s="40">
        <f t="shared" si="34"/>
        <v>4.4622408148417607</v>
      </c>
      <c r="O87" s="143">
        <f t="shared" si="35"/>
        <v>3.5361417920112488</v>
      </c>
      <c r="P87" s="52">
        <f t="shared" ref="P87:P88" si="46">(O87-N87)/N87</f>
        <v>-0.20754124693365594</v>
      </c>
    </row>
    <row r="88" spans="1:16" ht="20.100000000000001" customHeight="1" x14ac:dyDescent="0.25">
      <c r="A88" s="38" t="s">
        <v>207</v>
      </c>
      <c r="B88" s="19">
        <v>1608.3600000000001</v>
      </c>
      <c r="C88" s="140">
        <v>1416.7500000000002</v>
      </c>
      <c r="D88" s="247">
        <f t="shared" si="36"/>
        <v>6.0959060258074247E-3</v>
      </c>
      <c r="E88" s="215">
        <f t="shared" si="37"/>
        <v>4.8582830184842477E-3</v>
      </c>
      <c r="F88" s="52">
        <f t="shared" si="44"/>
        <v>-0.11913377602029389</v>
      </c>
      <c r="H88" s="19">
        <v>351.18499999999995</v>
      </c>
      <c r="I88" s="140">
        <v>286.20099999999996</v>
      </c>
      <c r="J88" s="214">
        <f t="shared" si="39"/>
        <v>4.6881366867010275E-3</v>
      </c>
      <c r="K88" s="215">
        <f t="shared" si="40"/>
        <v>3.5544136982800126E-3</v>
      </c>
      <c r="L88" s="59">
        <f t="shared" si="45"/>
        <v>-0.18504207184247617</v>
      </c>
      <c r="N88" s="40">
        <f t="shared" si="34"/>
        <v>2.1834974756895216</v>
      </c>
      <c r="O88" s="143">
        <f t="shared" si="35"/>
        <v>2.0201235221457554</v>
      </c>
      <c r="P88" s="52">
        <f t="shared" si="46"/>
        <v>-7.4822139875465016E-2</v>
      </c>
    </row>
    <row r="89" spans="1:16" ht="20.100000000000001" customHeight="1" x14ac:dyDescent="0.25">
      <c r="A89" s="38" t="s">
        <v>208</v>
      </c>
      <c r="B89" s="19">
        <v>478.60999999999996</v>
      </c>
      <c r="C89" s="140">
        <v>345.65</v>
      </c>
      <c r="D89" s="247">
        <f t="shared" si="36"/>
        <v>1.8139978506128546E-3</v>
      </c>
      <c r="E89" s="215">
        <f t="shared" si="37"/>
        <v>1.1852941770524651E-3</v>
      </c>
      <c r="F89" s="52">
        <f t="shared" ref="F89:F94" si="47">(C89-B89)/B89</f>
        <v>-0.27780447546018677</v>
      </c>
      <c r="H89" s="19">
        <v>184.32299999999998</v>
      </c>
      <c r="I89" s="140">
        <v>278.97500000000002</v>
      </c>
      <c r="J89" s="214">
        <f t="shared" si="39"/>
        <v>2.4606159673755813E-3</v>
      </c>
      <c r="K89" s="215">
        <f t="shared" si="40"/>
        <v>3.4646718965959823E-3</v>
      </c>
      <c r="L89" s="59">
        <f t="shared" ref="L89:L94" si="48">(I89-H89)/H89</f>
        <v>0.51351160734146062</v>
      </c>
      <c r="N89" s="40">
        <f t="shared" si="34"/>
        <v>3.8512149767033699</v>
      </c>
      <c r="O89" s="143">
        <f t="shared" si="35"/>
        <v>8.0710256039346167</v>
      </c>
      <c r="P89" s="52">
        <f t="shared" ref="P89:P92" si="49">(O89-N89)/N89</f>
        <v>1.0957089263407971</v>
      </c>
    </row>
    <row r="90" spans="1:16" ht="20.100000000000001" customHeight="1" x14ac:dyDescent="0.25">
      <c r="A90" s="38" t="s">
        <v>209</v>
      </c>
      <c r="B90" s="19">
        <v>1636.2199999999998</v>
      </c>
      <c r="C90" s="140">
        <v>916.35</v>
      </c>
      <c r="D90" s="247">
        <f t="shared" si="36"/>
        <v>6.2014992648080167E-3</v>
      </c>
      <c r="E90" s="215">
        <f t="shared" si="37"/>
        <v>3.1423240825749358E-3</v>
      </c>
      <c r="F90" s="52">
        <f t="shared" si="47"/>
        <v>-0.43995917419417918</v>
      </c>
      <c r="H90" s="19">
        <v>359.7109999999999</v>
      </c>
      <c r="I90" s="140">
        <v>269.82600000000002</v>
      </c>
      <c r="J90" s="214">
        <f t="shared" si="39"/>
        <v>4.8019543423264465E-3</v>
      </c>
      <c r="K90" s="215">
        <f t="shared" si="40"/>
        <v>3.3510477970101534E-3</v>
      </c>
      <c r="L90" s="59">
        <f t="shared" si="48"/>
        <v>-0.24988115459354843</v>
      </c>
      <c r="N90" s="40">
        <f t="shared" si="34"/>
        <v>2.1984268619134344</v>
      </c>
      <c r="O90" s="143">
        <f t="shared" si="35"/>
        <v>2.9445735799639876</v>
      </c>
      <c r="P90" s="52">
        <f t="shared" si="49"/>
        <v>0.33940029162540936</v>
      </c>
    </row>
    <row r="91" spans="1:16" ht="20.100000000000001" customHeight="1" x14ac:dyDescent="0.25">
      <c r="A91" s="38" t="s">
        <v>210</v>
      </c>
      <c r="B91" s="19">
        <v>506.49</v>
      </c>
      <c r="C91" s="140">
        <v>1283.6400000000001</v>
      </c>
      <c r="D91" s="247">
        <f t="shared" si="36"/>
        <v>1.9196668923693715E-3</v>
      </c>
      <c r="E91" s="215">
        <f t="shared" si="37"/>
        <v>4.4018255965040543E-3</v>
      </c>
      <c r="F91" s="52">
        <f t="shared" si="47"/>
        <v>1.5343836995794589</v>
      </c>
      <c r="H91" s="19">
        <v>116.58000000000001</v>
      </c>
      <c r="I91" s="140">
        <v>252.30600000000001</v>
      </c>
      <c r="J91" s="214">
        <f t="shared" si="39"/>
        <v>1.5562822299802269E-3</v>
      </c>
      <c r="K91" s="215">
        <f t="shared" si="40"/>
        <v>3.1334618067660035E-3</v>
      </c>
      <c r="L91" s="59">
        <f t="shared" si="48"/>
        <v>1.1642305712815233</v>
      </c>
      <c r="N91" s="40">
        <f t="shared" si="34"/>
        <v>2.3017236273174202</v>
      </c>
      <c r="O91" s="143">
        <f t="shared" si="35"/>
        <v>1.9655510890903991</v>
      </c>
      <c r="P91" s="52">
        <f t="shared" si="49"/>
        <v>-0.14605252091834267</v>
      </c>
    </row>
    <row r="92" spans="1:16" ht="20.100000000000001" customHeight="1" x14ac:dyDescent="0.25">
      <c r="A92" s="38" t="s">
        <v>211</v>
      </c>
      <c r="B92" s="19">
        <v>291.47999999999996</v>
      </c>
      <c r="C92" s="140">
        <v>453.67</v>
      </c>
      <c r="D92" s="247">
        <f t="shared" si="36"/>
        <v>1.1047493648202813E-3</v>
      </c>
      <c r="E92" s="215">
        <f t="shared" si="37"/>
        <v>1.5557136100199389E-3</v>
      </c>
      <c r="F92" s="52">
        <f t="shared" si="47"/>
        <v>0.5564361191162347</v>
      </c>
      <c r="H92" s="19">
        <v>326.56799999999998</v>
      </c>
      <c r="I92" s="140">
        <v>236.18100000000004</v>
      </c>
      <c r="J92" s="214">
        <f t="shared" si="39"/>
        <v>4.3595125688813061E-3</v>
      </c>
      <c r="K92" s="215">
        <f t="shared" si="40"/>
        <v>2.9332007284162947E-3</v>
      </c>
      <c r="L92" s="59">
        <f t="shared" si="48"/>
        <v>-0.27677849636216639</v>
      </c>
      <c r="N92" s="40">
        <f t="shared" si="34"/>
        <v>11.203787566899958</v>
      </c>
      <c r="O92" s="143">
        <f t="shared" si="35"/>
        <v>5.2060087728965998</v>
      </c>
      <c r="P92" s="52">
        <f t="shared" si="49"/>
        <v>-0.53533492653171744</v>
      </c>
    </row>
    <row r="93" spans="1:16" ht="20.100000000000001" customHeight="1" x14ac:dyDescent="0.25">
      <c r="A93" s="38" t="s">
        <v>212</v>
      </c>
      <c r="B93" s="19">
        <v>230.23000000000005</v>
      </c>
      <c r="C93" s="140">
        <v>406.49000000000007</v>
      </c>
      <c r="D93" s="247">
        <f t="shared" si="36"/>
        <v>8.7260342480641369E-4</v>
      </c>
      <c r="E93" s="215">
        <f t="shared" si="37"/>
        <v>1.3939251555910796E-3</v>
      </c>
      <c r="F93" s="52">
        <f t="shared" si="47"/>
        <v>0.76558224384311335</v>
      </c>
      <c r="H93" s="19">
        <v>102.19499999999998</v>
      </c>
      <c r="I93" s="140">
        <v>209.40900000000002</v>
      </c>
      <c r="J93" s="214">
        <f t="shared" si="39"/>
        <v>1.3642499784939888E-3</v>
      </c>
      <c r="K93" s="215">
        <f t="shared" si="40"/>
        <v>2.6007114515432138E-3</v>
      </c>
      <c r="L93" s="59">
        <f t="shared" si="48"/>
        <v>1.0491119917804204</v>
      </c>
      <c r="N93" s="40">
        <f t="shared" ref="N93:N94" si="50">(H93/B93)*10</f>
        <v>4.4388220475176983</v>
      </c>
      <c r="O93" s="143">
        <f t="shared" ref="O93:O94" si="51">(I93/C93)*10</f>
        <v>5.1516396467317769</v>
      </c>
      <c r="P93" s="52">
        <f t="shared" ref="P93:P94" si="52">(O93-N93)/N93</f>
        <v>0.1605871088282767</v>
      </c>
    </row>
    <row r="94" spans="1:16" ht="20.100000000000001" customHeight="1" x14ac:dyDescent="0.25">
      <c r="A94" s="38" t="s">
        <v>213</v>
      </c>
      <c r="B94" s="19">
        <v>288.06</v>
      </c>
      <c r="C94" s="140">
        <v>272.93</v>
      </c>
      <c r="D94" s="247">
        <f t="shared" si="36"/>
        <v>1.0917870935574663E-3</v>
      </c>
      <c r="E94" s="215">
        <f t="shared" si="37"/>
        <v>9.3592460507139976E-4</v>
      </c>
      <c r="F94" s="52">
        <f t="shared" si="47"/>
        <v>-5.2523779768103851E-2</v>
      </c>
      <c r="H94" s="19">
        <v>290.44</v>
      </c>
      <c r="I94" s="140">
        <v>192.381</v>
      </c>
      <c r="J94" s="214">
        <f t="shared" si="39"/>
        <v>3.8772226014364129E-3</v>
      </c>
      <c r="K94" s="215">
        <f t="shared" si="40"/>
        <v>2.3892357528059204E-3</v>
      </c>
      <c r="L94" s="59">
        <f t="shared" si="48"/>
        <v>-0.33762222834320343</v>
      </c>
      <c r="N94" s="40">
        <f t="shared" si="50"/>
        <v>10.082621676039714</v>
      </c>
      <c r="O94" s="143">
        <f t="shared" si="51"/>
        <v>7.0487304437035139</v>
      </c>
      <c r="P94" s="52">
        <f t="shared" si="52"/>
        <v>-0.30090301211498621</v>
      </c>
    </row>
    <row r="95" spans="1:16" ht="20.100000000000001" customHeight="1" thickBot="1" x14ac:dyDescent="0.3">
      <c r="A95" s="8" t="s">
        <v>17</v>
      </c>
      <c r="B95" s="19">
        <f>B96-SUM(B68:B94)</f>
        <v>10306.200000000128</v>
      </c>
      <c r="C95" s="140">
        <f>C96-SUM(C68:C94)</f>
        <v>9831.4599999999045</v>
      </c>
      <c r="D95" s="247">
        <f t="shared" si="36"/>
        <v>3.9061918154627853E-2</v>
      </c>
      <c r="E95" s="215">
        <f t="shared" si="37"/>
        <v>3.3713792246272578E-2</v>
      </c>
      <c r="F95" s="52">
        <f t="shared" si="38"/>
        <v>-4.6063534571444145E-2</v>
      </c>
      <c r="H95" s="19">
        <f>H96-SUM(H68:H94)</f>
        <v>3101.2390000000305</v>
      </c>
      <c r="I95" s="140">
        <f>I96-SUM(I68:I94)</f>
        <v>2621.4200000000565</v>
      </c>
      <c r="J95" s="214">
        <f t="shared" si="39"/>
        <v>4.1399924057485805E-2</v>
      </c>
      <c r="K95" s="215">
        <f t="shared" si="40"/>
        <v>3.2556179597364766E-2</v>
      </c>
      <c r="L95" s="59">
        <f t="shared" si="41"/>
        <v>-0.1547184850957857</v>
      </c>
      <c r="N95" s="40">
        <f t="shared" si="34"/>
        <v>3.0091003473637152</v>
      </c>
      <c r="O95" s="143">
        <f t="shared" si="35"/>
        <v>2.6663588114075449</v>
      </c>
      <c r="P95" s="52">
        <f t="shared" si="42"/>
        <v>-0.11390166375024599</v>
      </c>
    </row>
    <row r="96" spans="1:16" s="1" customFormat="1" ht="26.25" customHeight="1" thickBot="1" x14ac:dyDescent="0.3">
      <c r="A96" s="12" t="s">
        <v>18</v>
      </c>
      <c r="B96" s="17">
        <v>263842.65000000014</v>
      </c>
      <c r="C96" s="145">
        <v>291615.36999999988</v>
      </c>
      <c r="D96" s="243">
        <f>SUM(D68:D95)</f>
        <v>1.0000000000000002</v>
      </c>
      <c r="E96" s="244">
        <f>SUM(E68:E95)</f>
        <v>1.0000000000000002</v>
      </c>
      <c r="F96" s="57">
        <f t="shared" si="38"/>
        <v>0.10526243577374517</v>
      </c>
      <c r="H96" s="17">
        <v>74909.29200000003</v>
      </c>
      <c r="I96" s="145">
        <v>80519.890000000043</v>
      </c>
      <c r="J96" s="255">
        <f t="shared" si="39"/>
        <v>1</v>
      </c>
      <c r="K96" s="244">
        <f t="shared" si="40"/>
        <v>1</v>
      </c>
      <c r="L96" s="60">
        <f t="shared" si="41"/>
        <v>7.4898558646102412E-2</v>
      </c>
      <c r="N96" s="37">
        <f t="shared" si="34"/>
        <v>2.8391653889164621</v>
      </c>
      <c r="O96" s="150">
        <f t="shared" si="35"/>
        <v>2.7611675612297142</v>
      </c>
      <c r="P96" s="57">
        <f t="shared" si="42"/>
        <v>-2.7472097254790415E-2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H4:I4"/>
    <mergeCell ref="J4:K4"/>
    <mergeCell ref="H5:I5"/>
    <mergeCell ref="J5:K5"/>
    <mergeCell ref="A4:A6"/>
    <mergeCell ref="B4:C4"/>
    <mergeCell ref="D5:E5"/>
    <mergeCell ref="D4:E4"/>
    <mergeCell ref="B5:C5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N4:O4"/>
    <mergeCell ref="N5:O5"/>
    <mergeCell ref="N36:O36"/>
    <mergeCell ref="N37:O37"/>
    <mergeCell ref="N65:O6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topLeftCell="A85" zoomScaleNormal="100" workbookViewId="0">
      <selection activeCell="L99" sqref="L99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163</v>
      </c>
    </row>
    <row r="3" spans="1:17" ht="8.25" customHeight="1" thickBot="1" x14ac:dyDescent="0.3"/>
    <row r="4" spans="1:17" x14ac:dyDescent="0.25">
      <c r="A4" s="372" t="s">
        <v>3</v>
      </c>
      <c r="B4" s="366" t="s">
        <v>1</v>
      </c>
      <c r="C4" s="359"/>
      <c r="D4" s="366" t="s">
        <v>104</v>
      </c>
      <c r="E4" s="359"/>
      <c r="F4" s="130" t="s">
        <v>0</v>
      </c>
      <c r="H4" s="375" t="s">
        <v>19</v>
      </c>
      <c r="I4" s="376"/>
      <c r="J4" s="366" t="s">
        <v>104</v>
      </c>
      <c r="K4" s="364"/>
      <c r="L4" s="130" t="s">
        <v>0</v>
      </c>
      <c r="N4" s="358" t="s">
        <v>22</v>
      </c>
      <c r="O4" s="359"/>
      <c r="P4" s="130" t="s">
        <v>0</v>
      </c>
    </row>
    <row r="5" spans="1:17" x14ac:dyDescent="0.25">
      <c r="A5" s="373"/>
      <c r="B5" s="367" t="s">
        <v>57</v>
      </c>
      <c r="C5" s="361"/>
      <c r="D5" s="367" t="str">
        <f>B5</f>
        <v>fev</v>
      </c>
      <c r="E5" s="361"/>
      <c r="F5" s="131" t="s">
        <v>160</v>
      </c>
      <c r="H5" s="356" t="str">
        <f>B5</f>
        <v>fev</v>
      </c>
      <c r="I5" s="361"/>
      <c r="J5" s="367" t="str">
        <f>B5</f>
        <v>fev</v>
      </c>
      <c r="K5" s="357"/>
      <c r="L5" s="131" t="str">
        <f>F5</f>
        <v>2025 /2024</v>
      </c>
      <c r="N5" s="356" t="str">
        <f>B5</f>
        <v>fev</v>
      </c>
      <c r="O5" s="357"/>
      <c r="P5" s="131" t="str">
        <f>L5</f>
        <v>2025 /2024</v>
      </c>
    </row>
    <row r="6" spans="1:17" ht="19.5" customHeight="1" thickBot="1" x14ac:dyDescent="0.3">
      <c r="A6" s="374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8">
        <v>1000</v>
      </c>
      <c r="N6" s="25">
        <f>B6</f>
        <v>2024</v>
      </c>
      <c r="O6" s="134">
        <f>C6</f>
        <v>2025</v>
      </c>
      <c r="P6" s="132"/>
    </row>
    <row r="7" spans="1:17" ht="20.100000000000001" customHeight="1" x14ac:dyDescent="0.25">
      <c r="A7" s="8" t="s">
        <v>165</v>
      </c>
      <c r="B7" s="19">
        <v>21542.050000000003</v>
      </c>
      <c r="C7" s="147">
        <v>22832.71</v>
      </c>
      <c r="D7" s="214">
        <f>B7/$B$33</f>
        <v>8.0089315254302337E-2</v>
      </c>
      <c r="E7" s="246">
        <f>C7/$C$33</f>
        <v>8.0583277449951751E-2</v>
      </c>
      <c r="F7" s="52">
        <f>(C7-B7)/B7</f>
        <v>5.9913517979950655E-2</v>
      </c>
      <c r="H7" s="19">
        <v>8075.4229999999989</v>
      </c>
      <c r="I7" s="147">
        <v>10236.294</v>
      </c>
      <c r="J7" s="214">
        <f t="shared" ref="J7:J32" si="0">H7/$H$33</f>
        <v>0.11128362653115144</v>
      </c>
      <c r="K7" s="246">
        <f>I7/$I$33</f>
        <v>0.13597630955831405</v>
      </c>
      <c r="L7" s="52">
        <f>(I7-H7)/H7</f>
        <v>0.26758610663490956</v>
      </c>
      <c r="N7" s="40">
        <f t="shared" ref="N7:O33" si="1">(H7/B7)*10</f>
        <v>3.7486789790201014</v>
      </c>
      <c r="O7" s="149">
        <f t="shared" si="1"/>
        <v>4.4831708544452233</v>
      </c>
      <c r="P7" s="52">
        <f>(O7-N7)/N7</f>
        <v>0.19593352205824702</v>
      </c>
      <c r="Q7" s="2"/>
    </row>
    <row r="8" spans="1:17" ht="20.100000000000001" customHeight="1" x14ac:dyDescent="0.25">
      <c r="A8" s="8" t="s">
        <v>166</v>
      </c>
      <c r="B8" s="19">
        <v>27564.159999999996</v>
      </c>
      <c r="C8" s="140">
        <v>27141.440000000002</v>
      </c>
      <c r="D8" s="214">
        <f t="shared" ref="D8:D32" si="2">B8/$B$33</f>
        <v>0.10247839457990442</v>
      </c>
      <c r="E8" s="215">
        <f t="shared" ref="E8:E32" si="3">C8/$C$33</f>
        <v>9.5790039373828975E-2</v>
      </c>
      <c r="F8" s="52">
        <f t="shared" ref="F8:F33" si="4">(C8-B8)/B8</f>
        <v>-1.5335856416447805E-2</v>
      </c>
      <c r="H8" s="19">
        <v>8138.2529999999988</v>
      </c>
      <c r="I8" s="140">
        <v>8231.4270000000015</v>
      </c>
      <c r="J8" s="214">
        <f t="shared" si="0"/>
        <v>0.11214945736811839</v>
      </c>
      <c r="K8" s="215">
        <f t="shared" ref="K8:K32" si="5">I8/$I$33</f>
        <v>0.10934416946784301</v>
      </c>
      <c r="L8" s="52">
        <f t="shared" ref="L8:L33" si="6">(I8-H8)/H8</f>
        <v>1.1448894498610786E-2</v>
      </c>
      <c r="N8" s="40">
        <f t="shared" si="1"/>
        <v>2.9524763315842022</v>
      </c>
      <c r="O8" s="143">
        <f t="shared" si="1"/>
        <v>3.0327893435278308</v>
      </c>
      <c r="P8" s="52">
        <f t="shared" ref="P8:P33" si="7">(O8-N8)/N8</f>
        <v>2.7201915586749267E-2</v>
      </c>
      <c r="Q8" s="2"/>
    </row>
    <row r="9" spans="1:17" ht="20.100000000000001" customHeight="1" x14ac:dyDescent="0.25">
      <c r="A9" s="8" t="s">
        <v>167</v>
      </c>
      <c r="B9" s="19">
        <v>19366.000000000004</v>
      </c>
      <c r="C9" s="140">
        <v>20248.669999999998</v>
      </c>
      <c r="D9" s="214">
        <f t="shared" si="2"/>
        <v>7.1999168102145308E-2</v>
      </c>
      <c r="E9" s="215">
        <f t="shared" si="3"/>
        <v>7.1463448386219347E-2</v>
      </c>
      <c r="F9" s="52">
        <f t="shared" si="4"/>
        <v>4.5578333161210079E-2</v>
      </c>
      <c r="H9" s="19">
        <v>6285.0240000000003</v>
      </c>
      <c r="I9" s="140">
        <v>6659.1619999999994</v>
      </c>
      <c r="J9" s="214">
        <f t="shared" si="0"/>
        <v>8.6610975493831552E-2</v>
      </c>
      <c r="K9" s="215">
        <f t="shared" si="5"/>
        <v>8.8458603622654994E-2</v>
      </c>
      <c r="L9" s="52">
        <f t="shared" si="6"/>
        <v>5.9528491856196408E-2</v>
      </c>
      <c r="N9" s="40">
        <f t="shared" si="1"/>
        <v>3.2453908912527107</v>
      </c>
      <c r="O9" s="143">
        <f t="shared" si="1"/>
        <v>3.288691059709107</v>
      </c>
      <c r="P9" s="52">
        <f t="shared" si="7"/>
        <v>1.3342050282171881E-2</v>
      </c>
      <c r="Q9" s="2"/>
    </row>
    <row r="10" spans="1:17" ht="20.100000000000001" customHeight="1" x14ac:dyDescent="0.25">
      <c r="A10" s="8" t="s">
        <v>168</v>
      </c>
      <c r="B10" s="19">
        <v>13645.470000000005</v>
      </c>
      <c r="C10" s="140">
        <v>12842.420000000002</v>
      </c>
      <c r="D10" s="214">
        <f t="shared" si="2"/>
        <v>5.0731306845129651E-2</v>
      </c>
      <c r="E10" s="215">
        <f t="shared" si="3"/>
        <v>4.5324637066244414E-2</v>
      </c>
      <c r="F10" s="52">
        <f t="shared" si="4"/>
        <v>-5.8851032613754059E-2</v>
      </c>
      <c r="H10" s="19">
        <v>4476.8460000000005</v>
      </c>
      <c r="I10" s="140">
        <v>4282.5079999999989</v>
      </c>
      <c r="J10" s="214">
        <f t="shared" si="0"/>
        <v>6.1693320374855823E-2</v>
      </c>
      <c r="K10" s="215">
        <f t="shared" si="5"/>
        <v>5.6887740181549712E-2</v>
      </c>
      <c r="L10" s="52">
        <f t="shared" si="6"/>
        <v>-4.3409578975913299E-2</v>
      </c>
      <c r="N10" s="40">
        <f t="shared" si="1"/>
        <v>3.2808294620852188</v>
      </c>
      <c r="O10" s="143">
        <f t="shared" si="1"/>
        <v>3.3346581096086236</v>
      </c>
      <c r="P10" s="52">
        <f t="shared" si="7"/>
        <v>1.6407023938755004E-2</v>
      </c>
      <c r="Q10" s="2"/>
    </row>
    <row r="11" spans="1:17" ht="20.100000000000001" customHeight="1" x14ac:dyDescent="0.25">
      <c r="A11" s="8" t="s">
        <v>170</v>
      </c>
      <c r="B11" s="19">
        <v>10374.24</v>
      </c>
      <c r="C11" s="140">
        <v>10617.560000000001</v>
      </c>
      <c r="D11" s="214">
        <f t="shared" si="2"/>
        <v>3.8569485164308567E-2</v>
      </c>
      <c r="E11" s="215">
        <f t="shared" si="3"/>
        <v>3.7472458736676893E-2</v>
      </c>
      <c r="F11" s="52">
        <f t="shared" si="4"/>
        <v>2.3454248214809136E-2</v>
      </c>
      <c r="H11" s="19">
        <v>4206.630000000001</v>
      </c>
      <c r="I11" s="140">
        <v>4226.8510000000006</v>
      </c>
      <c r="J11" s="214">
        <f t="shared" si="0"/>
        <v>5.7969600090885365E-2</v>
      </c>
      <c r="K11" s="215">
        <f t="shared" si="5"/>
        <v>5.6148406838731811E-2</v>
      </c>
      <c r="L11" s="52">
        <f t="shared" si="6"/>
        <v>4.8069357181400657E-3</v>
      </c>
      <c r="N11" s="40">
        <f t="shared" si="1"/>
        <v>4.0548801647156809</v>
      </c>
      <c r="O11" s="143">
        <f t="shared" si="1"/>
        <v>3.9810003428282958</v>
      </c>
      <c r="P11" s="52">
        <f t="shared" si="7"/>
        <v>-1.8219976642038532E-2</v>
      </c>
      <c r="Q11" s="2"/>
    </row>
    <row r="12" spans="1:17" ht="20.100000000000001" customHeight="1" x14ac:dyDescent="0.25">
      <c r="A12" s="8" t="s">
        <v>169</v>
      </c>
      <c r="B12" s="19">
        <v>24991.07</v>
      </c>
      <c r="C12" s="140">
        <v>37615.72</v>
      </c>
      <c r="D12" s="214">
        <f t="shared" si="2"/>
        <v>9.2912126922569449E-2</v>
      </c>
      <c r="E12" s="215">
        <f t="shared" si="3"/>
        <v>0.13275682129890404</v>
      </c>
      <c r="F12" s="52">
        <f t="shared" si="4"/>
        <v>0.50516644545431633</v>
      </c>
      <c r="H12" s="19">
        <v>2380.3700000000003</v>
      </c>
      <c r="I12" s="140">
        <v>4005.543999999999</v>
      </c>
      <c r="J12" s="214">
        <f t="shared" si="0"/>
        <v>3.2802765389002786E-2</v>
      </c>
      <c r="K12" s="215">
        <f t="shared" si="5"/>
        <v>5.3208621293355518E-2</v>
      </c>
      <c r="L12" s="52">
        <f t="shared" si="6"/>
        <v>0.68274007822313265</v>
      </c>
      <c r="N12" s="40">
        <f t="shared" si="1"/>
        <v>0.9524882287953258</v>
      </c>
      <c r="O12" s="143">
        <f t="shared" si="1"/>
        <v>1.0648590536084379</v>
      </c>
      <c r="P12" s="52">
        <f t="shared" si="7"/>
        <v>0.1179760772006966</v>
      </c>
      <c r="Q12" s="2"/>
    </row>
    <row r="13" spans="1:17" ht="20.100000000000001" customHeight="1" x14ac:dyDescent="0.25">
      <c r="A13" s="8" t="s">
        <v>172</v>
      </c>
      <c r="B13" s="19">
        <v>16703.580000000002</v>
      </c>
      <c r="C13" s="140">
        <v>14615.130000000001</v>
      </c>
      <c r="D13" s="214">
        <f t="shared" si="2"/>
        <v>6.210078820239761E-2</v>
      </c>
      <c r="E13" s="215">
        <f t="shared" si="3"/>
        <v>5.1581046479244622E-2</v>
      </c>
      <c r="F13" s="52">
        <f t="shared" si="4"/>
        <v>-0.12503008337134916</v>
      </c>
      <c r="H13" s="19">
        <v>3939.7779999999993</v>
      </c>
      <c r="I13" s="140">
        <v>3576.0059999999994</v>
      </c>
      <c r="J13" s="214">
        <f t="shared" si="0"/>
        <v>5.4292237517173617E-2</v>
      </c>
      <c r="K13" s="215">
        <f t="shared" si="5"/>
        <v>4.7502748439854144E-2</v>
      </c>
      <c r="L13" s="52">
        <f t="shared" si="6"/>
        <v>-9.2333121307850347E-2</v>
      </c>
      <c r="N13" s="40">
        <f t="shared" si="1"/>
        <v>2.3586428777543489</v>
      </c>
      <c r="O13" s="143">
        <f t="shared" si="1"/>
        <v>2.4467835729138225</v>
      </c>
      <c r="P13" s="52">
        <f t="shared" si="7"/>
        <v>3.7369241435732704E-2</v>
      </c>
      <c r="Q13" s="2"/>
    </row>
    <row r="14" spans="1:17" ht="20.100000000000001" customHeight="1" x14ac:dyDescent="0.25">
      <c r="A14" s="8" t="s">
        <v>173</v>
      </c>
      <c r="B14" s="19">
        <v>12017.550000000001</v>
      </c>
      <c r="C14" s="140">
        <v>15141.920000000002</v>
      </c>
      <c r="D14" s="214">
        <f t="shared" si="2"/>
        <v>4.4679004576367663E-2</v>
      </c>
      <c r="E14" s="215">
        <f t="shared" si="3"/>
        <v>5.3440241674552587E-2</v>
      </c>
      <c r="F14" s="52">
        <f t="shared" si="4"/>
        <v>0.25998394015419118</v>
      </c>
      <c r="H14" s="19">
        <v>2793.3510000000001</v>
      </c>
      <c r="I14" s="140">
        <v>3477.67</v>
      </c>
      <c r="J14" s="214">
        <f t="shared" si="0"/>
        <v>3.8493863349872627E-2</v>
      </c>
      <c r="K14" s="215">
        <f t="shared" si="5"/>
        <v>4.6196478184552144E-2</v>
      </c>
      <c r="L14" s="52">
        <f t="shared" si="6"/>
        <v>0.24498138615591092</v>
      </c>
      <c r="N14" s="40">
        <f t="shared" si="1"/>
        <v>2.3243930751276256</v>
      </c>
      <c r="O14" s="143">
        <f t="shared" si="1"/>
        <v>2.2967166647294395</v>
      </c>
      <c r="P14" s="52">
        <f t="shared" si="7"/>
        <v>-1.1906940652310499E-2</v>
      </c>
      <c r="Q14" s="2"/>
    </row>
    <row r="15" spans="1:17" ht="20.100000000000001" customHeight="1" x14ac:dyDescent="0.25">
      <c r="A15" s="8" t="s">
        <v>171</v>
      </c>
      <c r="B15" s="19">
        <v>9088.3299999999981</v>
      </c>
      <c r="C15" s="140">
        <v>8973.119999999999</v>
      </c>
      <c r="D15" s="214">
        <f t="shared" si="2"/>
        <v>3.378871214694671E-2</v>
      </c>
      <c r="E15" s="215">
        <f t="shared" si="3"/>
        <v>3.1668751477670017E-2</v>
      </c>
      <c r="F15" s="52">
        <f t="shared" si="4"/>
        <v>-1.2676696378762561E-2</v>
      </c>
      <c r="H15" s="19">
        <v>3115.6740000000009</v>
      </c>
      <c r="I15" s="140">
        <v>3247.8319999999994</v>
      </c>
      <c r="J15" s="214">
        <f t="shared" si="0"/>
        <v>4.2935645824227271E-2</v>
      </c>
      <c r="K15" s="215">
        <f t="shared" si="5"/>
        <v>4.3143369018650513E-2</v>
      </c>
      <c r="L15" s="52">
        <f t="shared" si="6"/>
        <v>4.2417146338159413E-2</v>
      </c>
      <c r="N15" s="40">
        <f t="shared" si="1"/>
        <v>3.4282139843073494</v>
      </c>
      <c r="O15" s="143">
        <f t="shared" si="1"/>
        <v>3.619512499554224</v>
      </c>
      <c r="P15" s="52">
        <f t="shared" si="7"/>
        <v>5.5801217812698888E-2</v>
      </c>
      <c r="Q15" s="2"/>
    </row>
    <row r="16" spans="1:17" ht="20.100000000000001" customHeight="1" x14ac:dyDescent="0.25">
      <c r="A16" s="8" t="s">
        <v>176</v>
      </c>
      <c r="B16" s="19">
        <v>20063.019999999997</v>
      </c>
      <c r="C16" s="140">
        <v>27492.689999999988</v>
      </c>
      <c r="D16" s="214">
        <f t="shared" si="2"/>
        <v>7.4590558174982072E-2</v>
      </c>
      <c r="E16" s="215">
        <f t="shared" si="3"/>
        <v>9.702970283052309E-2</v>
      </c>
      <c r="F16" s="52">
        <f t="shared" si="4"/>
        <v>0.37031663229164863</v>
      </c>
      <c r="H16" s="19">
        <v>2591.8040000000001</v>
      </c>
      <c r="I16" s="140">
        <v>3042.0709999999999</v>
      </c>
      <c r="J16" s="214">
        <f t="shared" si="0"/>
        <v>3.5716438430277206E-2</v>
      </c>
      <c r="K16" s="215">
        <f t="shared" si="5"/>
        <v>4.0410092558338981E-2</v>
      </c>
      <c r="L16" s="52">
        <f t="shared" si="6"/>
        <v>0.17372725715370446</v>
      </c>
      <c r="N16" s="40">
        <f t="shared" si="1"/>
        <v>1.291831439135285</v>
      </c>
      <c r="O16" s="143">
        <f t="shared" si="1"/>
        <v>1.106501764650895</v>
      </c>
      <c r="P16" s="52">
        <f t="shared" si="7"/>
        <v>-0.14346273737419207</v>
      </c>
      <c r="Q16" s="2"/>
    </row>
    <row r="17" spans="1:17" ht="20.100000000000001" customHeight="1" x14ac:dyDescent="0.25">
      <c r="A17" s="8" t="s">
        <v>174</v>
      </c>
      <c r="B17" s="19">
        <v>7483.38</v>
      </c>
      <c r="C17" s="140">
        <v>8092.7299999999987</v>
      </c>
      <c r="D17" s="214">
        <f t="shared" si="2"/>
        <v>2.7821808044626254E-2</v>
      </c>
      <c r="E17" s="215">
        <f t="shared" si="3"/>
        <v>2.8561598991865087E-2</v>
      </c>
      <c r="F17" s="52">
        <f t="shared" si="4"/>
        <v>8.1427109140521869E-2</v>
      </c>
      <c r="H17" s="19">
        <v>2742.3369999999995</v>
      </c>
      <c r="I17" s="140">
        <v>2881.7159999999999</v>
      </c>
      <c r="J17" s="214">
        <f t="shared" si="0"/>
        <v>3.7790863281162886E-2</v>
      </c>
      <c r="K17" s="215">
        <f t="shared" si="5"/>
        <v>3.8279977780546995E-2</v>
      </c>
      <c r="L17" s="52">
        <f t="shared" si="6"/>
        <v>5.0824898617493175E-2</v>
      </c>
      <c r="N17" s="40">
        <f t="shared" si="1"/>
        <v>3.6645700204987581</v>
      </c>
      <c r="O17" s="143">
        <f t="shared" si="1"/>
        <v>3.5608700648606839</v>
      </c>
      <c r="P17" s="52">
        <f t="shared" si="7"/>
        <v>-2.8297987228515384E-2</v>
      </c>
      <c r="Q17" s="2"/>
    </row>
    <row r="18" spans="1:17" ht="20.100000000000001" customHeight="1" x14ac:dyDescent="0.25">
      <c r="A18" s="8" t="s">
        <v>175</v>
      </c>
      <c r="B18" s="19">
        <v>7350.5700000000006</v>
      </c>
      <c r="C18" s="140">
        <v>7047.2900000000009</v>
      </c>
      <c r="D18" s="214">
        <f t="shared" si="2"/>
        <v>2.7328045289506667E-2</v>
      </c>
      <c r="E18" s="215">
        <f t="shared" si="3"/>
        <v>2.4871937029825656E-2</v>
      </c>
      <c r="F18" s="52">
        <f t="shared" si="4"/>
        <v>-4.1259385326580078E-2</v>
      </c>
      <c r="H18" s="19">
        <v>2695.5049999999997</v>
      </c>
      <c r="I18" s="140">
        <v>2372.0130000000004</v>
      </c>
      <c r="J18" s="214">
        <f t="shared" si="0"/>
        <v>3.7145493398036404E-2</v>
      </c>
      <c r="K18" s="215">
        <f t="shared" si="5"/>
        <v>3.1509213584950298E-2</v>
      </c>
      <c r="L18" s="52">
        <f t="shared" si="6"/>
        <v>-0.12001164902309561</v>
      </c>
      <c r="N18" s="40">
        <f t="shared" si="1"/>
        <v>3.6670693565260919</v>
      </c>
      <c r="O18" s="143">
        <f t="shared" si="1"/>
        <v>3.3658512704883723</v>
      </c>
      <c r="P18" s="52">
        <f t="shared" si="7"/>
        <v>-8.2141365966165183E-2</v>
      </c>
      <c r="Q18" s="2"/>
    </row>
    <row r="19" spans="1:17" ht="20.100000000000001" customHeight="1" x14ac:dyDescent="0.25">
      <c r="A19" s="8" t="s">
        <v>177</v>
      </c>
      <c r="B19" s="19">
        <v>8039.2400000000007</v>
      </c>
      <c r="C19" s="140">
        <v>7229.7399999999989</v>
      </c>
      <c r="D19" s="214">
        <f t="shared" si="2"/>
        <v>2.9888391623127675E-2</v>
      </c>
      <c r="E19" s="215">
        <f t="shared" si="3"/>
        <v>2.5515856169110635E-2</v>
      </c>
      <c r="F19" s="52">
        <f t="shared" si="4"/>
        <v>-0.10069359790228949</v>
      </c>
      <c r="H19" s="19">
        <v>2096.9869999999996</v>
      </c>
      <c r="I19" s="140">
        <v>1850.8369999999998</v>
      </c>
      <c r="J19" s="214">
        <f t="shared" si="0"/>
        <v>2.8897596837797804E-2</v>
      </c>
      <c r="K19" s="215">
        <f t="shared" si="5"/>
        <v>2.4586044993821131E-2</v>
      </c>
      <c r="L19" s="52">
        <f t="shared" si="6"/>
        <v>-0.11738270194331196</v>
      </c>
      <c r="N19" s="40">
        <f t="shared" si="1"/>
        <v>2.6084393549639011</v>
      </c>
      <c r="O19" s="143">
        <f t="shared" si="1"/>
        <v>2.5600325876172585</v>
      </c>
      <c r="P19" s="52">
        <f t="shared" si="7"/>
        <v>-1.8557750731111988E-2</v>
      </c>
      <c r="Q19" s="2"/>
    </row>
    <row r="20" spans="1:17" ht="20.100000000000001" customHeight="1" x14ac:dyDescent="0.25">
      <c r="A20" s="8" t="s">
        <v>178</v>
      </c>
      <c r="B20" s="19">
        <v>11452.12</v>
      </c>
      <c r="C20" s="140">
        <v>8781.2100000000009</v>
      </c>
      <c r="D20" s="214">
        <f t="shared" si="2"/>
        <v>4.2576841526693179E-2</v>
      </c>
      <c r="E20" s="215">
        <f t="shared" si="3"/>
        <v>3.0991445245715069E-2</v>
      </c>
      <c r="F20" s="52">
        <f t="shared" si="4"/>
        <v>-0.23322406681033728</v>
      </c>
      <c r="H20" s="19">
        <v>2640.3029999999994</v>
      </c>
      <c r="I20" s="140">
        <v>1796.3750000000002</v>
      </c>
      <c r="J20" s="214">
        <f t="shared" si="0"/>
        <v>3.6384780460550326E-2</v>
      </c>
      <c r="K20" s="215">
        <f t="shared" si="5"/>
        <v>2.3862585725147836E-2</v>
      </c>
      <c r="L20" s="52">
        <f t="shared" si="6"/>
        <v>-0.3196330118172041</v>
      </c>
      <c r="N20" s="40">
        <f t="shared" si="1"/>
        <v>2.3055146121416814</v>
      </c>
      <c r="O20" s="143">
        <f t="shared" si="1"/>
        <v>2.0457032686839285</v>
      </c>
      <c r="P20" s="52">
        <f t="shared" si="7"/>
        <v>-0.11269125864112574</v>
      </c>
      <c r="Q20" s="2"/>
    </row>
    <row r="21" spans="1:17" ht="20.100000000000001" customHeight="1" x14ac:dyDescent="0.25">
      <c r="A21" s="8" t="s">
        <v>179</v>
      </c>
      <c r="B21" s="19">
        <v>3604.4199999999996</v>
      </c>
      <c r="C21" s="140">
        <v>3492.7700000000004</v>
      </c>
      <c r="D21" s="214">
        <f t="shared" si="2"/>
        <v>1.3400559820857921E-2</v>
      </c>
      <c r="E21" s="215">
        <f t="shared" si="3"/>
        <v>1.2327001655908039E-2</v>
      </c>
      <c r="F21" s="52">
        <f t="shared" si="4"/>
        <v>-3.0975857419501387E-2</v>
      </c>
      <c r="H21" s="19">
        <v>1773.7750000000003</v>
      </c>
      <c r="I21" s="140">
        <v>1755.0480000000002</v>
      </c>
      <c r="J21" s="214">
        <f t="shared" si="0"/>
        <v>2.4443563470333777E-2</v>
      </c>
      <c r="K21" s="215">
        <f t="shared" si="5"/>
        <v>2.3313608434624874E-2</v>
      </c>
      <c r="L21" s="52">
        <f t="shared" si="6"/>
        <v>-1.0557708841313067E-2</v>
      </c>
      <c r="N21" s="40">
        <f t="shared" si="1"/>
        <v>4.9211107473601867</v>
      </c>
      <c r="O21" s="143">
        <f t="shared" si="1"/>
        <v>5.0248026637883401</v>
      </c>
      <c r="P21" s="52">
        <f t="shared" si="7"/>
        <v>2.1070835783115919E-2</v>
      </c>
      <c r="Q21" s="2"/>
    </row>
    <row r="22" spans="1:17" ht="20.100000000000001" customHeight="1" x14ac:dyDescent="0.25">
      <c r="A22" s="8" t="s">
        <v>181</v>
      </c>
      <c r="B22" s="19">
        <v>8409.84</v>
      </c>
      <c r="C22" s="140">
        <v>5012.97</v>
      </c>
      <c r="D22" s="214">
        <f t="shared" si="2"/>
        <v>3.1266213150477409E-2</v>
      </c>
      <c r="E22" s="215">
        <f t="shared" si="3"/>
        <v>1.7692229803570606E-2</v>
      </c>
      <c r="F22" s="52">
        <f t="shared" si="4"/>
        <v>-0.40391612682286465</v>
      </c>
      <c r="H22" s="19">
        <v>1855.5449999999996</v>
      </c>
      <c r="I22" s="140">
        <v>1103.9879999999996</v>
      </c>
      <c r="J22" s="214">
        <f t="shared" si="0"/>
        <v>2.5570397586819338E-2</v>
      </c>
      <c r="K22" s="215">
        <f t="shared" si="5"/>
        <v>1.4665094030775587E-2</v>
      </c>
      <c r="L22" s="52">
        <f t="shared" si="6"/>
        <v>-0.40503302264294327</v>
      </c>
      <c r="N22" s="40">
        <f t="shared" si="1"/>
        <v>2.206397505778944</v>
      </c>
      <c r="O22" s="143">
        <f t="shared" si="1"/>
        <v>2.2022633289247682</v>
      </c>
      <c r="P22" s="52">
        <f t="shared" si="7"/>
        <v>-1.8737225923015652E-3</v>
      </c>
      <c r="Q22" s="2"/>
    </row>
    <row r="23" spans="1:17" ht="20.100000000000001" customHeight="1" x14ac:dyDescent="0.25">
      <c r="A23" s="8" t="s">
        <v>182</v>
      </c>
      <c r="B23" s="19">
        <v>3146.7300000000005</v>
      </c>
      <c r="C23" s="140">
        <v>3052.7000000000003</v>
      </c>
      <c r="D23" s="214">
        <f t="shared" si="2"/>
        <v>1.1698953952394077E-2</v>
      </c>
      <c r="E23" s="215">
        <f t="shared" si="3"/>
        <v>1.0773866574378062E-2</v>
      </c>
      <c r="F23" s="52">
        <f t="shared" si="4"/>
        <v>-2.9881813819425302E-2</v>
      </c>
      <c r="H23" s="19">
        <v>886.62400000000002</v>
      </c>
      <c r="I23" s="140">
        <v>1065.9470000000003</v>
      </c>
      <c r="J23" s="214">
        <f t="shared" si="0"/>
        <v>1.2218150564937047E-2</v>
      </c>
      <c r="K23" s="215">
        <f t="shared" si="5"/>
        <v>1.4159767123214342E-2</v>
      </c>
      <c r="L23" s="52">
        <f t="shared" si="6"/>
        <v>0.20225371747211932</v>
      </c>
      <c r="N23" s="40">
        <f t="shared" si="1"/>
        <v>2.8176043066929797</v>
      </c>
      <c r="O23" s="143">
        <f t="shared" si="1"/>
        <v>3.4918170799620016</v>
      </c>
      <c r="P23" s="52">
        <f t="shared" si="7"/>
        <v>0.23928582578734947</v>
      </c>
      <c r="Q23" s="2"/>
    </row>
    <row r="24" spans="1:17" ht="20.100000000000001" customHeight="1" x14ac:dyDescent="0.25">
      <c r="A24" s="8" t="s">
        <v>180</v>
      </c>
      <c r="B24" s="19">
        <v>311.78999999999996</v>
      </c>
      <c r="C24" s="140">
        <v>338.06999999999994</v>
      </c>
      <c r="D24" s="214">
        <f t="shared" si="2"/>
        <v>1.1591769401305316E-3</v>
      </c>
      <c r="E24" s="215">
        <f t="shared" si="3"/>
        <v>1.1931474015789271E-3</v>
      </c>
      <c r="F24" s="52">
        <f t="shared" si="4"/>
        <v>8.4287501202732526E-2</v>
      </c>
      <c r="H24" s="19">
        <v>842.11099999999999</v>
      </c>
      <c r="I24" s="140">
        <v>928.30000000000007</v>
      </c>
      <c r="J24" s="214">
        <f t="shared" si="0"/>
        <v>1.1604737735939589E-2</v>
      </c>
      <c r="K24" s="215">
        <f t="shared" si="5"/>
        <v>1.2331299605402399E-2</v>
      </c>
      <c r="L24" s="52">
        <f t="shared" si="6"/>
        <v>0.10234874024920715</v>
      </c>
      <c r="N24" s="40">
        <f t="shared" si="1"/>
        <v>27.008916257737582</v>
      </c>
      <c r="O24" s="143">
        <f t="shared" si="1"/>
        <v>27.458810305558025</v>
      </c>
      <c r="P24" s="52">
        <f t="shared" si="7"/>
        <v>1.6657241761470397E-2</v>
      </c>
      <c r="Q24" s="2"/>
    </row>
    <row r="25" spans="1:17" ht="20.100000000000001" customHeight="1" x14ac:dyDescent="0.25">
      <c r="A25" s="8" t="s">
        <v>183</v>
      </c>
      <c r="B25" s="19">
        <v>3306.52</v>
      </c>
      <c r="C25" s="140">
        <v>2927.4399999999996</v>
      </c>
      <c r="D25" s="214">
        <f t="shared" si="2"/>
        <v>1.2293023304404908E-2</v>
      </c>
      <c r="E25" s="215">
        <f t="shared" si="3"/>
        <v>1.0331787586234254E-2</v>
      </c>
      <c r="F25" s="52">
        <f t="shared" si="4"/>
        <v>-0.11464621414659533</v>
      </c>
      <c r="H25" s="19">
        <v>1030.9689999999998</v>
      </c>
      <c r="I25" s="140">
        <v>927.56600000000003</v>
      </c>
      <c r="J25" s="214">
        <f t="shared" si="0"/>
        <v>1.4207301482683281E-2</v>
      </c>
      <c r="K25" s="215">
        <f t="shared" si="5"/>
        <v>1.2321549337266703E-2</v>
      </c>
      <c r="L25" s="52">
        <f t="shared" si="6"/>
        <v>-0.1002969051445774</v>
      </c>
      <c r="N25" s="40">
        <f t="shared" si="1"/>
        <v>3.1179880962462043</v>
      </c>
      <c r="O25" s="143">
        <f t="shared" si="1"/>
        <v>3.1685226682698882</v>
      </c>
      <c r="P25" s="52">
        <f t="shared" si="7"/>
        <v>1.6207429426854839E-2</v>
      </c>
      <c r="Q25" s="2"/>
    </row>
    <row r="26" spans="1:17" ht="20.100000000000001" customHeight="1" x14ac:dyDescent="0.25">
      <c r="A26" s="8" t="s">
        <v>184</v>
      </c>
      <c r="B26" s="19">
        <v>2262.1899999999996</v>
      </c>
      <c r="C26" s="140">
        <v>1984.65</v>
      </c>
      <c r="D26" s="214">
        <f t="shared" si="2"/>
        <v>8.4103995708454012E-3</v>
      </c>
      <c r="E26" s="215">
        <f t="shared" si="3"/>
        <v>7.0044073432828056E-3</v>
      </c>
      <c r="F26" s="52">
        <f t="shared" si="4"/>
        <v>-0.12268642333314159</v>
      </c>
      <c r="H26" s="19">
        <v>779.76799999999992</v>
      </c>
      <c r="I26" s="140">
        <v>837.70799999999986</v>
      </c>
      <c r="J26" s="214">
        <f t="shared" si="0"/>
        <v>1.0745618018145043E-2</v>
      </c>
      <c r="K26" s="215">
        <f t="shared" si="5"/>
        <v>1.1127898664055186E-2</v>
      </c>
      <c r="L26" s="52">
        <f t="shared" si="6"/>
        <v>7.4304152004185789E-2</v>
      </c>
      <c r="N26" s="40">
        <f t="shared" si="1"/>
        <v>3.44696068853633</v>
      </c>
      <c r="O26" s="143">
        <f t="shared" si="1"/>
        <v>4.2209356813543941</v>
      </c>
      <c r="P26" s="52">
        <f t="shared" si="7"/>
        <v>0.22453838693086872</v>
      </c>
      <c r="Q26" s="2"/>
    </row>
    <row r="27" spans="1:17" ht="20.100000000000001" customHeight="1" x14ac:dyDescent="0.25">
      <c r="A27" s="8" t="s">
        <v>187</v>
      </c>
      <c r="B27" s="19">
        <v>1105.6599999999999</v>
      </c>
      <c r="C27" s="140">
        <v>1002.3599999999999</v>
      </c>
      <c r="D27" s="214">
        <f t="shared" si="2"/>
        <v>4.1106372097396444E-3</v>
      </c>
      <c r="E27" s="215">
        <f t="shared" si="3"/>
        <v>3.5376201066248214E-3</v>
      </c>
      <c r="F27" s="52">
        <f t="shared" si="4"/>
        <v>-9.3428359531863292E-2</v>
      </c>
      <c r="H27" s="19">
        <v>342.10300000000012</v>
      </c>
      <c r="I27" s="140">
        <v>662.71299999999985</v>
      </c>
      <c r="J27" s="214">
        <f t="shared" si="0"/>
        <v>4.7143614009057507E-3</v>
      </c>
      <c r="K27" s="215">
        <f t="shared" si="5"/>
        <v>8.8033098733114705E-3</v>
      </c>
      <c r="L27" s="52">
        <f t="shared" si="6"/>
        <v>0.93717389207343871</v>
      </c>
      <c r="N27" s="40">
        <f t="shared" si="1"/>
        <v>3.0941066874084271</v>
      </c>
      <c r="O27" s="143">
        <f t="shared" si="1"/>
        <v>6.6115267967596472</v>
      </c>
      <c r="P27" s="52">
        <f t="shared" si="7"/>
        <v>1.1368128072847266</v>
      </c>
      <c r="Q27" s="2"/>
    </row>
    <row r="28" spans="1:17" ht="20.100000000000001" customHeight="1" x14ac:dyDescent="0.25">
      <c r="A28" s="8" t="s">
        <v>202</v>
      </c>
      <c r="B28" s="19">
        <v>543.63999999999976</v>
      </c>
      <c r="C28" s="140">
        <v>692.63</v>
      </c>
      <c r="D28" s="214">
        <f t="shared" si="2"/>
        <v>2.021151902667058E-3</v>
      </c>
      <c r="E28" s="215">
        <f t="shared" si="3"/>
        <v>2.444492811416607E-3</v>
      </c>
      <c r="F28" s="52">
        <f t="shared" si="4"/>
        <v>0.27406003973217624</v>
      </c>
      <c r="H28" s="19">
        <v>383.92200000000003</v>
      </c>
      <c r="I28" s="140">
        <v>531.22899999999993</v>
      </c>
      <c r="J28" s="214">
        <f t="shared" si="0"/>
        <v>5.2906494762061046E-3</v>
      </c>
      <c r="K28" s="215">
        <f t="shared" si="5"/>
        <v>7.0567100701048255E-3</v>
      </c>
      <c r="L28" s="52">
        <f t="shared" si="6"/>
        <v>0.38368991618089066</v>
      </c>
      <c r="N28" s="40">
        <f t="shared" si="1"/>
        <v>7.0620631300125112</v>
      </c>
      <c r="O28" s="143">
        <f t="shared" si="1"/>
        <v>7.6697370890663121</v>
      </c>
      <c r="P28" s="52">
        <f t="shared" si="7"/>
        <v>8.6047653195182414E-2</v>
      </c>
      <c r="Q28" s="2"/>
    </row>
    <row r="29" spans="1:17" ht="20.100000000000001" customHeight="1" x14ac:dyDescent="0.25">
      <c r="A29" s="8" t="s">
        <v>186</v>
      </c>
      <c r="B29" s="19">
        <v>2300.85</v>
      </c>
      <c r="C29" s="140">
        <v>1293.9800000000002</v>
      </c>
      <c r="D29" s="214">
        <f t="shared" si="2"/>
        <v>8.5541302245079505E-3</v>
      </c>
      <c r="E29" s="215">
        <f t="shared" si="3"/>
        <v>4.5668319421868272E-3</v>
      </c>
      <c r="F29" s="52">
        <f t="shared" si="4"/>
        <v>-0.43760784058065483</v>
      </c>
      <c r="H29" s="19">
        <v>887.52899999999977</v>
      </c>
      <c r="I29" s="140">
        <v>517.42400000000009</v>
      </c>
      <c r="J29" s="214">
        <f t="shared" si="0"/>
        <v>1.2230621946561349E-2</v>
      </c>
      <c r="K29" s="215">
        <f t="shared" si="5"/>
        <v>6.8733279834382538E-3</v>
      </c>
      <c r="L29" s="52">
        <f t="shared" si="6"/>
        <v>-0.41700609219529705</v>
      </c>
      <c r="N29" s="40">
        <f t="shared" si="1"/>
        <v>3.8573961796727287</v>
      </c>
      <c r="O29" s="143">
        <f t="shared" si="1"/>
        <v>3.998701680087791</v>
      </c>
      <c r="P29" s="52">
        <f t="shared" si="7"/>
        <v>3.6632353492674172E-2</v>
      </c>
      <c r="Q29" s="2"/>
    </row>
    <row r="30" spans="1:17" ht="20.100000000000001" customHeight="1" x14ac:dyDescent="0.25">
      <c r="A30" s="8" t="s">
        <v>185</v>
      </c>
      <c r="B30" s="19">
        <v>7994.6000000000013</v>
      </c>
      <c r="C30" s="140">
        <v>5886.0100000000011</v>
      </c>
      <c r="D30" s="214">
        <f t="shared" si="2"/>
        <v>2.9722428447248313E-2</v>
      </c>
      <c r="E30" s="215">
        <f t="shared" si="3"/>
        <v>2.0773442000673183E-2</v>
      </c>
      <c r="F30" s="52">
        <f t="shared" si="4"/>
        <v>-0.26375178245315584</v>
      </c>
      <c r="H30" s="19">
        <v>593.6110000000001</v>
      </c>
      <c r="I30" s="140">
        <v>473.72499999999991</v>
      </c>
      <c r="J30" s="214">
        <f t="shared" si="0"/>
        <v>8.1802754888237253E-3</v>
      </c>
      <c r="K30" s="215">
        <f t="shared" si="5"/>
        <v>6.292841652019013E-3</v>
      </c>
      <c r="L30" s="52">
        <f t="shared" si="6"/>
        <v>-0.20196054318400464</v>
      </c>
      <c r="N30" s="40">
        <f t="shared" si="1"/>
        <v>0.742514947589623</v>
      </c>
      <c r="O30" s="143">
        <f t="shared" si="1"/>
        <v>0.80483213586113489</v>
      </c>
      <c r="P30" s="52">
        <f t="shared" si="7"/>
        <v>8.3927183518403295E-2</v>
      </c>
      <c r="Q30" s="2"/>
    </row>
    <row r="31" spans="1:17" ht="20.100000000000001" customHeight="1" x14ac:dyDescent="0.25">
      <c r="A31" s="8" t="s">
        <v>189</v>
      </c>
      <c r="B31" s="19">
        <v>1677.56</v>
      </c>
      <c r="C31" s="140">
        <v>2035.6100000000001</v>
      </c>
      <c r="D31" s="214">
        <f t="shared" si="2"/>
        <v>6.2368545100400111E-3</v>
      </c>
      <c r="E31" s="215">
        <f t="shared" si="3"/>
        <v>7.1842600116191332E-3</v>
      </c>
      <c r="F31" s="52">
        <f t="shared" si="4"/>
        <v>0.21343498891246823</v>
      </c>
      <c r="H31" s="19">
        <v>498.96299999999997</v>
      </c>
      <c r="I31" s="140">
        <v>460.16500000000008</v>
      </c>
      <c r="J31" s="214">
        <f t="shared" si="0"/>
        <v>6.8759756789041164E-3</v>
      </c>
      <c r="K31" s="215">
        <f t="shared" si="5"/>
        <v>6.1127140826456915E-3</v>
      </c>
      <c r="L31" s="52">
        <f t="shared" si="6"/>
        <v>-7.775726857502438E-2</v>
      </c>
      <c r="N31" s="40">
        <f t="shared" si="1"/>
        <v>2.9743377286058319</v>
      </c>
      <c r="O31" s="143">
        <f t="shared" si="1"/>
        <v>2.2605754540408038</v>
      </c>
      <c r="P31" s="52">
        <f t="shared" si="7"/>
        <v>-0.2399735133305092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24630.749999999942</v>
      </c>
      <c r="C32" s="140">
        <f>C33-SUM(C7:C31)</f>
        <v>26951.489999999962</v>
      </c>
      <c r="D32" s="214">
        <f t="shared" si="2"/>
        <v>9.1572524513679171E-2</v>
      </c>
      <c r="E32" s="215">
        <f t="shared" si="3"/>
        <v>9.5119650552194512E-2</v>
      </c>
      <c r="F32" s="52">
        <f t="shared" si="4"/>
        <v>9.4221247830456864E-2</v>
      </c>
      <c r="H32" s="19">
        <f>H33-SUM(H7:H31)</f>
        <v>6512.9330000000191</v>
      </c>
      <c r="I32" s="140">
        <f>I33-SUM(I7:I31)</f>
        <v>6129.8619999999792</v>
      </c>
      <c r="J32" s="214">
        <f t="shared" si="0"/>
        <v>8.9751682802797328E-2</v>
      </c>
      <c r="K32" s="215">
        <f t="shared" si="5"/>
        <v>8.1427517894830229E-2</v>
      </c>
      <c r="L32" s="52">
        <f t="shared" si="6"/>
        <v>-5.8816972322613917E-2</v>
      </c>
      <c r="N32" s="40">
        <f t="shared" si="1"/>
        <v>2.6442284542695753</v>
      </c>
      <c r="O32" s="143">
        <f t="shared" si="1"/>
        <v>2.2744056080016311</v>
      </c>
      <c r="P32" s="52">
        <f t="shared" si="7"/>
        <v>-0.13986039885124138</v>
      </c>
      <c r="Q32" s="2"/>
    </row>
    <row r="33" spans="1:17" ht="26.25" customHeight="1" thickBot="1" x14ac:dyDescent="0.3">
      <c r="A33" s="35" t="s">
        <v>18</v>
      </c>
      <c r="B33" s="36">
        <v>268975.32999999996</v>
      </c>
      <c r="C33" s="148">
        <v>283343.02999999997</v>
      </c>
      <c r="D33" s="251">
        <f>SUM(D7:D32)</f>
        <v>1.0000000000000002</v>
      </c>
      <c r="E33" s="252">
        <f>SUM(E7:E32)</f>
        <v>1</v>
      </c>
      <c r="F33" s="57">
        <f t="shared" si="4"/>
        <v>5.3416422985706584E-2</v>
      </c>
      <c r="G33" s="56"/>
      <c r="H33" s="36">
        <v>72566.138000000021</v>
      </c>
      <c r="I33" s="148">
        <v>75279.981</v>
      </c>
      <c r="J33" s="251">
        <f>SUM(J7:J32)</f>
        <v>0.99999999999999967</v>
      </c>
      <c r="K33" s="252">
        <f>SUM(K7:K32)</f>
        <v>0.99999999999999944</v>
      </c>
      <c r="L33" s="57">
        <f t="shared" si="6"/>
        <v>3.7398200797181438E-2</v>
      </c>
      <c r="M33" s="56"/>
      <c r="N33" s="37">
        <f t="shared" si="1"/>
        <v>2.6978733700224486</v>
      </c>
      <c r="O33" s="150">
        <f t="shared" si="1"/>
        <v>2.6568495791126399</v>
      </c>
      <c r="P33" s="57">
        <f t="shared" si="7"/>
        <v>-1.520597347734947E-2</v>
      </c>
      <c r="Q33" s="2"/>
    </row>
    <row r="35" spans="1:17" ht="15.75" thickBot="1" x14ac:dyDescent="0.3"/>
    <row r="36" spans="1:17" x14ac:dyDescent="0.25">
      <c r="A36" s="372" t="s">
        <v>2</v>
      </c>
      <c r="B36" s="366" t="s">
        <v>1</v>
      </c>
      <c r="C36" s="359"/>
      <c r="D36" s="366" t="s">
        <v>104</v>
      </c>
      <c r="E36" s="359"/>
      <c r="F36" s="130" t="s">
        <v>0</v>
      </c>
      <c r="H36" s="375" t="s">
        <v>19</v>
      </c>
      <c r="I36" s="376"/>
      <c r="J36" s="366" t="s">
        <v>104</v>
      </c>
      <c r="K36" s="364"/>
      <c r="L36" s="130" t="s">
        <v>0</v>
      </c>
      <c r="N36" s="358" t="s">
        <v>22</v>
      </c>
      <c r="O36" s="359"/>
      <c r="P36" s="130" t="s">
        <v>0</v>
      </c>
    </row>
    <row r="37" spans="1:17" x14ac:dyDescent="0.25">
      <c r="A37" s="373"/>
      <c r="B37" s="367" t="str">
        <f>B5</f>
        <v>fev</v>
      </c>
      <c r="C37" s="361"/>
      <c r="D37" s="367" t="str">
        <f>B37</f>
        <v>fev</v>
      </c>
      <c r="E37" s="361"/>
      <c r="F37" s="131" t="str">
        <f>F5</f>
        <v>2025 /2024</v>
      </c>
      <c r="H37" s="356" t="str">
        <f>B37</f>
        <v>fev</v>
      </c>
      <c r="I37" s="361"/>
      <c r="J37" s="367" t="str">
        <f>B37</f>
        <v>fev</v>
      </c>
      <c r="K37" s="357"/>
      <c r="L37" s="131" t="str">
        <f>F37</f>
        <v>2025 /2024</v>
      </c>
      <c r="N37" s="356" t="str">
        <f>B37</f>
        <v>fev</v>
      </c>
      <c r="O37" s="357"/>
      <c r="P37" s="131" t="str">
        <f>F37</f>
        <v>2025 /2024</v>
      </c>
    </row>
    <row r="38" spans="1:17" ht="19.5" customHeight="1" thickBot="1" x14ac:dyDescent="0.3">
      <c r="A38" s="374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2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8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 x14ac:dyDescent="0.25">
      <c r="A39" s="38" t="s">
        <v>166</v>
      </c>
      <c r="B39" s="19">
        <v>27564.159999999996</v>
      </c>
      <c r="C39" s="147">
        <v>27141.440000000002</v>
      </c>
      <c r="D39" s="247">
        <f>B39/$B$62</f>
        <v>0.22160205521769552</v>
      </c>
      <c r="E39" s="246">
        <f>C39/$C$62</f>
        <v>0.21287502428442612</v>
      </c>
      <c r="F39" s="52">
        <f>(C39-B39)/B39</f>
        <v>-1.5335856416447805E-2</v>
      </c>
      <c r="H39" s="39">
        <v>8138.2529999999988</v>
      </c>
      <c r="I39" s="147">
        <v>8231.4270000000015</v>
      </c>
      <c r="J39" s="250">
        <f>H39/$H$62</f>
        <v>0.24745936340640423</v>
      </c>
      <c r="K39" s="246">
        <f>I39/$I$62</f>
        <v>0.25403222446556173</v>
      </c>
      <c r="L39" s="52">
        <f>(I39-H39)/H39</f>
        <v>1.1448894498610786E-2</v>
      </c>
      <c r="N39" s="40">
        <f t="shared" ref="N39:O62" si="8">(H39/B39)*10</f>
        <v>2.9524763315842022</v>
      </c>
      <c r="O39" s="149">
        <f t="shared" si="8"/>
        <v>3.0327893435278308</v>
      </c>
      <c r="P39" s="52">
        <f>(O39-N39)/N39</f>
        <v>2.7201915586749267E-2</v>
      </c>
    </row>
    <row r="40" spans="1:17" ht="20.100000000000001" customHeight="1" x14ac:dyDescent="0.25">
      <c r="A40" s="38" t="s">
        <v>172</v>
      </c>
      <c r="B40" s="19">
        <v>16703.580000000002</v>
      </c>
      <c r="C40" s="140">
        <v>14615.130000000001</v>
      </c>
      <c r="D40" s="247">
        <f t="shared" ref="D40:D61" si="9">B40/$B$62</f>
        <v>0.13428842589410289</v>
      </c>
      <c r="E40" s="215">
        <f t="shared" ref="E40:E61" si="10">C40/$C$62</f>
        <v>0.11462900102831849</v>
      </c>
      <c r="F40" s="52">
        <f t="shared" ref="F40:F62" si="11">(C40-B40)/B40</f>
        <v>-0.12503008337134916</v>
      </c>
      <c r="H40" s="19">
        <v>3939.7779999999993</v>
      </c>
      <c r="I40" s="140">
        <v>3576.0059999999994</v>
      </c>
      <c r="J40" s="247">
        <f t="shared" ref="J40:J62" si="12">H40/$H$62</f>
        <v>0.11979658974015142</v>
      </c>
      <c r="K40" s="215">
        <f t="shared" ref="K40:K62" si="13">I40/$I$62</f>
        <v>0.11036005772537316</v>
      </c>
      <c r="L40" s="52">
        <f t="shared" ref="L40:L62" si="14">(I40-H40)/H40</f>
        <v>-9.2333121307850347E-2</v>
      </c>
      <c r="N40" s="40">
        <f t="shared" si="8"/>
        <v>2.3586428777543489</v>
      </c>
      <c r="O40" s="143">
        <f t="shared" si="8"/>
        <v>2.4467835729138225</v>
      </c>
      <c r="P40" s="52">
        <f t="shared" ref="P40:P62" si="15">(O40-N40)/N40</f>
        <v>3.7369241435732704E-2</v>
      </c>
    </row>
    <row r="41" spans="1:17" ht="20.100000000000001" customHeight="1" x14ac:dyDescent="0.25">
      <c r="A41" s="38" t="s">
        <v>173</v>
      </c>
      <c r="B41" s="19">
        <v>12017.550000000001</v>
      </c>
      <c r="C41" s="140">
        <v>15141.920000000002</v>
      </c>
      <c r="D41" s="247">
        <f t="shared" si="9"/>
        <v>9.6615089256535197E-2</v>
      </c>
      <c r="E41" s="215">
        <f t="shared" si="10"/>
        <v>0.11876070642209248</v>
      </c>
      <c r="F41" s="52">
        <f t="shared" si="11"/>
        <v>0.25998394015419118</v>
      </c>
      <c r="H41" s="19">
        <v>2793.3510000000001</v>
      </c>
      <c r="I41" s="140">
        <v>3477.67</v>
      </c>
      <c r="J41" s="247">
        <f t="shared" si="12"/>
        <v>8.4937253760806256E-2</v>
      </c>
      <c r="K41" s="215">
        <f t="shared" si="13"/>
        <v>0.10732528467508123</v>
      </c>
      <c r="L41" s="52">
        <f t="shared" si="14"/>
        <v>0.24498138615591092</v>
      </c>
      <c r="N41" s="40">
        <f t="shared" si="8"/>
        <v>2.3243930751276256</v>
      </c>
      <c r="O41" s="143">
        <f t="shared" si="8"/>
        <v>2.2967166647294395</v>
      </c>
      <c r="P41" s="52">
        <f t="shared" si="15"/>
        <v>-1.1906940652310499E-2</v>
      </c>
    </row>
    <row r="42" spans="1:17" ht="20.100000000000001" customHeight="1" x14ac:dyDescent="0.25">
      <c r="A42" s="38" t="s">
        <v>171</v>
      </c>
      <c r="B42" s="19">
        <v>9088.3299999999981</v>
      </c>
      <c r="C42" s="140">
        <v>8973.119999999999</v>
      </c>
      <c r="D42" s="247">
        <f t="shared" si="9"/>
        <v>7.3065626033829378E-2</v>
      </c>
      <c r="E42" s="215">
        <f t="shared" si="10"/>
        <v>7.0377737434235962E-2</v>
      </c>
      <c r="F42" s="52">
        <f t="shared" si="11"/>
        <v>-1.2676696378762561E-2</v>
      </c>
      <c r="H42" s="19">
        <v>3115.6740000000009</v>
      </c>
      <c r="I42" s="140">
        <v>3247.8319999999994</v>
      </c>
      <c r="J42" s="247">
        <f t="shared" si="12"/>
        <v>9.4738109594514383E-2</v>
      </c>
      <c r="K42" s="215">
        <f t="shared" si="13"/>
        <v>0.10023219396229037</v>
      </c>
      <c r="L42" s="52">
        <f t="shared" si="14"/>
        <v>4.2417146338159413E-2</v>
      </c>
      <c r="N42" s="40">
        <f t="shared" si="8"/>
        <v>3.4282139843073494</v>
      </c>
      <c r="O42" s="143">
        <f t="shared" si="8"/>
        <v>3.619512499554224</v>
      </c>
      <c r="P42" s="52">
        <f t="shared" si="15"/>
        <v>5.5801217812698888E-2</v>
      </c>
    </row>
    <row r="43" spans="1:17" ht="20.100000000000001" customHeight="1" x14ac:dyDescent="0.25">
      <c r="A43" s="38" t="s">
        <v>176</v>
      </c>
      <c r="B43" s="19">
        <v>20063.019999999997</v>
      </c>
      <c r="C43" s="140">
        <v>27492.689999999988</v>
      </c>
      <c r="D43" s="247">
        <f t="shared" si="9"/>
        <v>0.16129664266474036</v>
      </c>
      <c r="E43" s="215">
        <f t="shared" si="10"/>
        <v>0.21562993899344307</v>
      </c>
      <c r="F43" s="52">
        <f t="shared" si="11"/>
        <v>0.37031663229164863</v>
      </c>
      <c r="H43" s="19">
        <v>2591.8040000000001</v>
      </c>
      <c r="I43" s="140">
        <v>3042.0709999999999</v>
      </c>
      <c r="J43" s="247">
        <f t="shared" si="12"/>
        <v>7.8808826404656168E-2</v>
      </c>
      <c r="K43" s="215">
        <f t="shared" si="13"/>
        <v>9.3882149852288752E-2</v>
      </c>
      <c r="L43" s="52">
        <f t="shared" si="14"/>
        <v>0.17372725715370446</v>
      </c>
      <c r="N43" s="40">
        <f t="shared" si="8"/>
        <v>1.291831439135285</v>
      </c>
      <c r="O43" s="143">
        <f t="shared" si="8"/>
        <v>1.106501764650895</v>
      </c>
      <c r="P43" s="52">
        <f t="shared" si="15"/>
        <v>-0.14346273737419207</v>
      </c>
    </row>
    <row r="44" spans="1:17" ht="20.100000000000001" customHeight="1" x14ac:dyDescent="0.25">
      <c r="A44" s="38" t="s">
        <v>174</v>
      </c>
      <c r="B44" s="19">
        <v>7483.38</v>
      </c>
      <c r="C44" s="140">
        <v>8092.7299999999987</v>
      </c>
      <c r="D44" s="247">
        <f t="shared" si="9"/>
        <v>6.0162631038819921E-2</v>
      </c>
      <c r="E44" s="215">
        <f t="shared" si="10"/>
        <v>6.3472685873605203E-2</v>
      </c>
      <c r="F44" s="52">
        <f t="shared" si="11"/>
        <v>8.1427109140521869E-2</v>
      </c>
      <c r="H44" s="19">
        <v>2742.3369999999995</v>
      </c>
      <c r="I44" s="140">
        <v>2881.7159999999999</v>
      </c>
      <c r="J44" s="247">
        <f t="shared" si="12"/>
        <v>8.3386074169214008E-2</v>
      </c>
      <c r="K44" s="215">
        <f t="shared" si="13"/>
        <v>8.8933392200161707E-2</v>
      </c>
      <c r="L44" s="52">
        <f t="shared" si="14"/>
        <v>5.0824898617493175E-2</v>
      </c>
      <c r="N44" s="40">
        <f t="shared" si="8"/>
        <v>3.6645700204987581</v>
      </c>
      <c r="O44" s="143">
        <f t="shared" si="8"/>
        <v>3.5608700648606839</v>
      </c>
      <c r="P44" s="52">
        <f t="shared" si="15"/>
        <v>-2.8297987228515384E-2</v>
      </c>
    </row>
    <row r="45" spans="1:17" ht="20.100000000000001" customHeight="1" x14ac:dyDescent="0.25">
      <c r="A45" s="38" t="s">
        <v>177</v>
      </c>
      <c r="B45" s="19">
        <v>8039.2400000000007</v>
      </c>
      <c r="C45" s="140">
        <v>7229.7399999999989</v>
      </c>
      <c r="D45" s="247">
        <f t="shared" si="9"/>
        <v>6.4631467325262468E-2</v>
      </c>
      <c r="E45" s="215">
        <f t="shared" si="10"/>
        <v>5.6704105532723634E-2</v>
      </c>
      <c r="F45" s="52">
        <f t="shared" si="11"/>
        <v>-0.10069359790228949</v>
      </c>
      <c r="H45" s="19">
        <v>2096.9869999999996</v>
      </c>
      <c r="I45" s="140">
        <v>1850.8369999999998</v>
      </c>
      <c r="J45" s="247">
        <f t="shared" si="12"/>
        <v>6.376295601666665E-2</v>
      </c>
      <c r="K45" s="215">
        <f t="shared" si="13"/>
        <v>5.7119165392970954E-2</v>
      </c>
      <c r="L45" s="52">
        <f t="shared" si="14"/>
        <v>-0.11738270194331196</v>
      </c>
      <c r="N45" s="40">
        <f t="shared" si="8"/>
        <v>2.6084393549639011</v>
      </c>
      <c r="O45" s="143">
        <f t="shared" si="8"/>
        <v>2.5600325876172585</v>
      </c>
      <c r="P45" s="52">
        <f t="shared" si="15"/>
        <v>-1.8557750731111988E-2</v>
      </c>
    </row>
    <row r="46" spans="1:17" ht="20.100000000000001" customHeight="1" x14ac:dyDescent="0.25">
      <c r="A46" s="38" t="s">
        <v>179</v>
      </c>
      <c r="B46" s="19">
        <v>3604.4199999999996</v>
      </c>
      <c r="C46" s="140">
        <v>3492.7700000000004</v>
      </c>
      <c r="D46" s="247">
        <f t="shared" si="9"/>
        <v>2.8977733399739594E-2</v>
      </c>
      <c r="E46" s="215">
        <f t="shared" si="10"/>
        <v>2.7394401276052967E-2</v>
      </c>
      <c r="F46" s="52">
        <f t="shared" si="11"/>
        <v>-3.0975857419501387E-2</v>
      </c>
      <c r="H46" s="19">
        <v>1773.7750000000003</v>
      </c>
      <c r="I46" s="140">
        <v>1755.0480000000002</v>
      </c>
      <c r="J46" s="247">
        <f t="shared" si="12"/>
        <v>5.3935068414092659E-2</v>
      </c>
      <c r="K46" s="215">
        <f t="shared" si="13"/>
        <v>5.4162995976740749E-2</v>
      </c>
      <c r="L46" s="52">
        <f t="shared" si="14"/>
        <v>-1.0557708841313067E-2</v>
      </c>
      <c r="N46" s="40">
        <f t="shared" si="8"/>
        <v>4.9211107473601867</v>
      </c>
      <c r="O46" s="143">
        <f t="shared" si="8"/>
        <v>5.0248026637883401</v>
      </c>
      <c r="P46" s="52">
        <f t="shared" si="15"/>
        <v>2.1070835783115919E-2</v>
      </c>
    </row>
    <row r="47" spans="1:17" ht="20.100000000000001" customHeight="1" x14ac:dyDescent="0.25">
      <c r="A47" s="38" t="s">
        <v>181</v>
      </c>
      <c r="B47" s="19">
        <v>8409.84</v>
      </c>
      <c r="C47" s="140">
        <v>5012.97</v>
      </c>
      <c r="D47" s="247">
        <f t="shared" si="9"/>
        <v>6.7610905902882032E-2</v>
      </c>
      <c r="E47" s="215">
        <f t="shared" si="10"/>
        <v>3.9317593704943421E-2</v>
      </c>
      <c r="F47" s="52">
        <f t="shared" si="11"/>
        <v>-0.40391612682286465</v>
      </c>
      <c r="H47" s="19">
        <v>1855.5449999999996</v>
      </c>
      <c r="I47" s="140">
        <v>1103.9879999999996</v>
      </c>
      <c r="J47" s="247">
        <f t="shared" si="12"/>
        <v>5.6421443824852376E-2</v>
      </c>
      <c r="K47" s="215">
        <f t="shared" si="13"/>
        <v>3.4070462803507388E-2</v>
      </c>
      <c r="L47" s="52">
        <f t="shared" si="14"/>
        <v>-0.40503302264294327</v>
      </c>
      <c r="N47" s="40">
        <f t="shared" si="8"/>
        <v>2.206397505778944</v>
      </c>
      <c r="O47" s="143">
        <f t="shared" si="8"/>
        <v>2.2022633289247682</v>
      </c>
      <c r="P47" s="52">
        <f t="shared" si="15"/>
        <v>-1.8737225923015652E-3</v>
      </c>
    </row>
    <row r="48" spans="1:17" ht="20.100000000000001" customHeight="1" x14ac:dyDescent="0.25">
      <c r="A48" s="38" t="s">
        <v>183</v>
      </c>
      <c r="B48" s="19">
        <v>3306.52</v>
      </c>
      <c r="C48" s="140">
        <v>2927.4399999999996</v>
      </c>
      <c r="D48" s="247">
        <f t="shared" si="9"/>
        <v>2.6582766448112864E-2</v>
      </c>
      <c r="E48" s="215">
        <f t="shared" si="10"/>
        <v>2.296041997370811E-2</v>
      </c>
      <c r="F48" s="52">
        <f t="shared" si="11"/>
        <v>-0.11464621414659533</v>
      </c>
      <c r="H48" s="19">
        <v>1030.9689999999998</v>
      </c>
      <c r="I48" s="140">
        <v>927.56600000000003</v>
      </c>
      <c r="J48" s="247">
        <f t="shared" si="12"/>
        <v>3.1348611603956918E-2</v>
      </c>
      <c r="K48" s="215">
        <f t="shared" si="13"/>
        <v>2.8625857256417774E-2</v>
      </c>
      <c r="L48" s="52">
        <f t="shared" si="14"/>
        <v>-0.1002969051445774</v>
      </c>
      <c r="N48" s="40">
        <f t="shared" si="8"/>
        <v>3.1179880962462043</v>
      </c>
      <c r="O48" s="143">
        <f t="shared" si="8"/>
        <v>3.1685226682698882</v>
      </c>
      <c r="P48" s="52">
        <f t="shared" si="15"/>
        <v>1.6207429426854839E-2</v>
      </c>
    </row>
    <row r="49" spans="1:16" ht="20.100000000000001" customHeight="1" x14ac:dyDescent="0.25">
      <c r="A49" s="38" t="s">
        <v>186</v>
      </c>
      <c r="B49" s="19">
        <v>2300.85</v>
      </c>
      <c r="C49" s="140">
        <v>1293.9800000000002</v>
      </c>
      <c r="D49" s="247">
        <f t="shared" si="9"/>
        <v>1.8497682815207674E-2</v>
      </c>
      <c r="E49" s="215">
        <f t="shared" si="10"/>
        <v>1.0148909708680222E-2</v>
      </c>
      <c r="F49" s="52">
        <f t="shared" si="11"/>
        <v>-0.43760784058065483</v>
      </c>
      <c r="H49" s="19">
        <v>887.52899999999977</v>
      </c>
      <c r="I49" s="140">
        <v>517.42400000000009</v>
      </c>
      <c r="J49" s="247">
        <f t="shared" si="12"/>
        <v>2.6987040258483305E-2</v>
      </c>
      <c r="K49" s="215">
        <f t="shared" si="13"/>
        <v>1.5968357577837818E-2</v>
      </c>
      <c r="L49" s="52">
        <f t="shared" si="14"/>
        <v>-0.41700609219529705</v>
      </c>
      <c r="N49" s="40">
        <f t="shared" si="8"/>
        <v>3.8573961796727287</v>
      </c>
      <c r="O49" s="143">
        <f t="shared" si="8"/>
        <v>3.998701680087791</v>
      </c>
      <c r="P49" s="52">
        <f t="shared" si="15"/>
        <v>3.6632353492674172E-2</v>
      </c>
    </row>
    <row r="50" spans="1:16" ht="20.100000000000001" customHeight="1" x14ac:dyDescent="0.25">
      <c r="A50" s="38" t="s">
        <v>191</v>
      </c>
      <c r="B50" s="19">
        <v>370.57999999999993</v>
      </c>
      <c r="C50" s="140">
        <v>1204.96</v>
      </c>
      <c r="D50" s="247">
        <f t="shared" si="9"/>
        <v>2.9792777876261637E-3</v>
      </c>
      <c r="E50" s="215">
        <f t="shared" si="10"/>
        <v>9.4507103993657689E-3</v>
      </c>
      <c r="F50" s="52">
        <f t="shared" si="11"/>
        <v>2.2515516217820721</v>
      </c>
      <c r="H50" s="19">
        <v>109.61200000000001</v>
      </c>
      <c r="I50" s="140">
        <v>373.83999999999992</v>
      </c>
      <c r="J50" s="247">
        <f t="shared" si="12"/>
        <v>3.3329654093701422E-3</v>
      </c>
      <c r="K50" s="215">
        <f t="shared" si="13"/>
        <v>1.1537174149051624E-2</v>
      </c>
      <c r="L50" s="52">
        <f t="shared" si="14"/>
        <v>2.4105754844360097</v>
      </c>
      <c r="N50" s="40">
        <f t="shared" si="8"/>
        <v>2.9578498569809497</v>
      </c>
      <c r="O50" s="143">
        <f t="shared" si="8"/>
        <v>3.1025096268755803</v>
      </c>
      <c r="P50" s="52">
        <f t="shared" si="15"/>
        <v>4.8907069962734175E-2</v>
      </c>
    </row>
    <row r="51" spans="1:16" ht="20.100000000000001" customHeight="1" x14ac:dyDescent="0.25">
      <c r="A51" s="38" t="s">
        <v>190</v>
      </c>
      <c r="B51" s="19">
        <v>1407.1</v>
      </c>
      <c r="C51" s="140">
        <v>1001.65</v>
      </c>
      <c r="D51" s="247">
        <f t="shared" si="9"/>
        <v>1.131237998534399E-2</v>
      </c>
      <c r="E51" s="215">
        <f t="shared" si="10"/>
        <v>7.8561147851586126E-3</v>
      </c>
      <c r="F51" s="52">
        <f t="shared" si="11"/>
        <v>-0.28814583185274678</v>
      </c>
      <c r="H51" s="19">
        <v>444.8</v>
      </c>
      <c r="I51" s="140">
        <v>321.10700000000003</v>
      </c>
      <c r="J51" s="247">
        <f t="shared" si="12"/>
        <v>1.3525006514686706E-2</v>
      </c>
      <c r="K51" s="215">
        <f t="shared" si="13"/>
        <v>9.9097672252287626E-3</v>
      </c>
      <c r="L51" s="52">
        <f t="shared" si="14"/>
        <v>-0.27808678057553954</v>
      </c>
      <c r="N51" s="40">
        <f t="shared" si="8"/>
        <v>3.161111505934191</v>
      </c>
      <c r="O51" s="143">
        <f t="shared" si="8"/>
        <v>3.2057804622373087</v>
      </c>
      <c r="P51" s="52">
        <f t="shared" si="15"/>
        <v>1.413077527295795E-2</v>
      </c>
    </row>
    <row r="52" spans="1:16" ht="20.100000000000001" customHeight="1" x14ac:dyDescent="0.25">
      <c r="A52" s="38" t="s">
        <v>195</v>
      </c>
      <c r="B52" s="19">
        <v>373.14999999999992</v>
      </c>
      <c r="C52" s="140">
        <v>1394.66</v>
      </c>
      <c r="D52" s="247">
        <f t="shared" si="9"/>
        <v>2.999939301777492E-3</v>
      </c>
      <c r="E52" s="215">
        <f t="shared" si="10"/>
        <v>1.0938560421573715E-2</v>
      </c>
      <c r="F52" s="52">
        <f t="shared" si="11"/>
        <v>2.7375318236634074</v>
      </c>
      <c r="H52" s="19">
        <v>118.22099999999999</v>
      </c>
      <c r="I52" s="140">
        <v>245.25800000000001</v>
      </c>
      <c r="J52" s="247">
        <f t="shared" si="12"/>
        <v>3.5947387481402356E-3</v>
      </c>
      <c r="K52" s="215">
        <f t="shared" si="13"/>
        <v>7.5689713713035086E-3</v>
      </c>
      <c r="L52" s="52">
        <f t="shared" si="14"/>
        <v>1.0745721995246194</v>
      </c>
      <c r="N52" s="40">
        <f t="shared" ref="N52:N53" si="16">(H52/B52)*10</f>
        <v>3.1681897360310876</v>
      </c>
      <c r="O52" s="143">
        <f t="shared" ref="O52:O53" si="17">(I52/C52)*10</f>
        <v>1.7585504710825579</v>
      </c>
      <c r="P52" s="52">
        <f t="shared" ref="P52:P53" si="18">(O52-N52)/N52</f>
        <v>-0.44493524138312457</v>
      </c>
    </row>
    <row r="53" spans="1:16" ht="20.100000000000001" customHeight="1" x14ac:dyDescent="0.25">
      <c r="A53" s="38" t="s">
        <v>193</v>
      </c>
      <c r="B53" s="19">
        <v>1116.54</v>
      </c>
      <c r="C53" s="140">
        <v>646.21</v>
      </c>
      <c r="D53" s="247">
        <f t="shared" si="9"/>
        <v>8.9764229612934246E-3</v>
      </c>
      <c r="E53" s="215">
        <f t="shared" si="10"/>
        <v>5.0683371789720438E-3</v>
      </c>
      <c r="F53" s="52">
        <f t="shared" si="11"/>
        <v>-0.42123882709083416</v>
      </c>
      <c r="H53" s="19">
        <v>298.83199999999999</v>
      </c>
      <c r="I53" s="140">
        <v>233.29699999999997</v>
      </c>
      <c r="J53" s="247">
        <f t="shared" si="12"/>
        <v>9.0865664271512075E-3</v>
      </c>
      <c r="K53" s="215">
        <f t="shared" si="13"/>
        <v>7.1998398177062295E-3</v>
      </c>
      <c r="L53" s="52">
        <f t="shared" si="14"/>
        <v>-0.21930382288376085</v>
      </c>
      <c r="N53" s="40">
        <f t="shared" si="16"/>
        <v>2.6764110555824243</v>
      </c>
      <c r="O53" s="143">
        <f t="shared" si="17"/>
        <v>3.6102350629052471</v>
      </c>
      <c r="P53" s="52">
        <f t="shared" si="18"/>
        <v>0.34890903823426694</v>
      </c>
    </row>
    <row r="54" spans="1:16" ht="20.100000000000001" customHeight="1" x14ac:dyDescent="0.25">
      <c r="A54" s="38" t="s">
        <v>192</v>
      </c>
      <c r="B54" s="19">
        <v>440.48</v>
      </c>
      <c r="C54" s="140">
        <v>294.21999999999997</v>
      </c>
      <c r="D54" s="247">
        <f t="shared" si="9"/>
        <v>3.5412388145436152E-3</v>
      </c>
      <c r="E54" s="215">
        <f t="shared" si="10"/>
        <v>2.3076185215288444E-3</v>
      </c>
      <c r="F54" s="52">
        <f t="shared" si="11"/>
        <v>-0.33204685797312034</v>
      </c>
      <c r="H54" s="19">
        <v>194.27399999999997</v>
      </c>
      <c r="I54" s="140">
        <v>161.65499999999997</v>
      </c>
      <c r="J54" s="247">
        <f t="shared" si="12"/>
        <v>5.9072776880266294E-3</v>
      </c>
      <c r="K54" s="215">
        <f t="shared" si="13"/>
        <v>4.9888772925982781E-3</v>
      </c>
      <c r="L54" s="52">
        <f t="shared" si="14"/>
        <v>-0.16790203526977365</v>
      </c>
      <c r="N54" s="40">
        <f t="shared" ref="N54" si="19">(H54/B54)*10</f>
        <v>4.410506719941881</v>
      </c>
      <c r="O54" s="143">
        <f t="shared" ref="O54" si="20">(I54/C54)*10</f>
        <v>5.4943579634287261</v>
      </c>
      <c r="P54" s="52">
        <f t="shared" ref="P54" si="21">(O54-N54)/N54</f>
        <v>0.24574302054370917</v>
      </c>
    </row>
    <row r="55" spans="1:16" ht="20.100000000000001" customHeight="1" x14ac:dyDescent="0.25">
      <c r="A55" s="38" t="s">
        <v>194</v>
      </c>
      <c r="B55" s="19">
        <v>636.36</v>
      </c>
      <c r="C55" s="140">
        <v>617.68999999999994</v>
      </c>
      <c r="D55" s="247">
        <f t="shared" si="9"/>
        <v>5.1160160098596419E-3</v>
      </c>
      <c r="E55" s="215">
        <f t="shared" si="10"/>
        <v>4.8446498693601788E-3</v>
      </c>
      <c r="F55" s="52">
        <f t="shared" si="11"/>
        <v>-2.9338739078509132E-2</v>
      </c>
      <c r="H55" s="19">
        <v>239.91499999999999</v>
      </c>
      <c r="I55" s="140">
        <v>151.11099999999999</v>
      </c>
      <c r="J55" s="247">
        <f t="shared" si="12"/>
        <v>7.2950807957982483E-3</v>
      </c>
      <c r="K55" s="215">
        <f t="shared" si="13"/>
        <v>4.6634761471146483E-3</v>
      </c>
      <c r="L55" s="52">
        <f t="shared" si="14"/>
        <v>-0.37014776066523564</v>
      </c>
      <c r="N55" s="40">
        <f t="shared" si="8"/>
        <v>3.7701144006537177</v>
      </c>
      <c r="O55" s="143">
        <f t="shared" si="8"/>
        <v>2.4463889653386004</v>
      </c>
      <c r="P55" s="52">
        <f t="shared" si="15"/>
        <v>-0.3511101506855045</v>
      </c>
    </row>
    <row r="56" spans="1:16" ht="20.100000000000001" customHeight="1" x14ac:dyDescent="0.25">
      <c r="A56" s="38" t="s">
        <v>196</v>
      </c>
      <c r="B56" s="19">
        <v>565.48</v>
      </c>
      <c r="C56" s="140">
        <v>253.39999999999998</v>
      </c>
      <c r="D56" s="247">
        <f t="shared" si="9"/>
        <v>4.5461762732658091E-3</v>
      </c>
      <c r="E56" s="215">
        <f t="shared" si="10"/>
        <v>1.9874601772667025E-3</v>
      </c>
      <c r="F56" s="52">
        <f t="shared" si="11"/>
        <v>-0.5518851241423216</v>
      </c>
      <c r="H56" s="19">
        <v>128.636</v>
      </c>
      <c r="I56" s="140">
        <v>75.686000000000007</v>
      </c>
      <c r="J56" s="247">
        <f t="shared" si="12"/>
        <v>3.9114270189371378E-3</v>
      </c>
      <c r="K56" s="215">
        <f t="shared" si="13"/>
        <v>2.3357654682353989E-3</v>
      </c>
      <c r="L56" s="52">
        <f t="shared" si="14"/>
        <v>-0.41162660530489126</v>
      </c>
      <c r="N56" s="40">
        <f t="shared" ref="N56" si="22">(H56/B56)*10</f>
        <v>2.2748107802221122</v>
      </c>
      <c r="O56" s="143">
        <f t="shared" ref="O56" si="23">(I56/C56)*10</f>
        <v>2.9868192580899766</v>
      </c>
      <c r="P56" s="52">
        <f t="shared" ref="P56" si="24">(O56-N56)/N56</f>
        <v>0.31299679255007923</v>
      </c>
    </row>
    <row r="57" spans="1:16" ht="20.100000000000001" customHeight="1" x14ac:dyDescent="0.25">
      <c r="A57" s="38" t="s">
        <v>197</v>
      </c>
      <c r="B57" s="19">
        <v>327.04999999999995</v>
      </c>
      <c r="C57" s="140">
        <v>221.10000000000002</v>
      </c>
      <c r="D57" s="247">
        <f t="shared" si="9"/>
        <v>2.6293183670007473E-3</v>
      </c>
      <c r="E57" s="215">
        <f t="shared" si="10"/>
        <v>1.7341256716403631E-3</v>
      </c>
      <c r="F57" s="52">
        <f t="shared" si="11"/>
        <v>-0.32395658156245205</v>
      </c>
      <c r="H57" s="19">
        <v>98.535999999999987</v>
      </c>
      <c r="I57" s="140">
        <v>65.318999999999988</v>
      </c>
      <c r="J57" s="247">
        <f t="shared" si="12"/>
        <v>2.9961781518236712E-3</v>
      </c>
      <c r="K57" s="215">
        <f t="shared" si="13"/>
        <v>2.0158267661082364E-3</v>
      </c>
      <c r="L57" s="52">
        <f t="shared" si="14"/>
        <v>-0.3371052204270521</v>
      </c>
      <c r="N57" s="40">
        <f t="shared" ref="N57" si="25">(H57/B57)*10</f>
        <v>3.0128726494419817</v>
      </c>
      <c r="O57" s="143">
        <f t="shared" ref="O57" si="26">(I57/C57)*10</f>
        <v>2.9542740841248296</v>
      </c>
      <c r="P57" s="52">
        <f t="shared" ref="P57" si="27">(O57-N57)/N57</f>
        <v>-1.9449400003018796E-2</v>
      </c>
    </row>
    <row r="58" spans="1:16" ht="20.100000000000001" customHeight="1" x14ac:dyDescent="0.25">
      <c r="A58" s="38" t="s">
        <v>199</v>
      </c>
      <c r="B58" s="19">
        <v>117.13999999999999</v>
      </c>
      <c r="C58" s="140">
        <v>205.1</v>
      </c>
      <c r="D58" s="247">
        <f t="shared" si="9"/>
        <v>9.4174699131774212E-4</v>
      </c>
      <c r="E58" s="215">
        <f t="shared" si="10"/>
        <v>1.6086348948595134E-3</v>
      </c>
      <c r="F58" s="52">
        <f t="shared" si="11"/>
        <v>0.7508963633259349</v>
      </c>
      <c r="H58" s="19">
        <v>72.01400000000001</v>
      </c>
      <c r="I58" s="140">
        <v>61.282999999999994</v>
      </c>
      <c r="J58" s="247">
        <f t="shared" si="12"/>
        <v>2.1897253128341917E-3</v>
      </c>
      <c r="K58" s="215">
        <f t="shared" si="13"/>
        <v>1.8912707130759969E-3</v>
      </c>
      <c r="L58" s="52">
        <f t="shared" si="14"/>
        <v>-0.14901269197656031</v>
      </c>
      <c r="N58" s="40">
        <f t="shared" ref="N58" si="28">(H58/B58)*10</f>
        <v>6.1476865289397322</v>
      </c>
      <c r="O58" s="143">
        <f t="shared" ref="O58" si="29">(I58/C58)*10</f>
        <v>2.9879570941004383</v>
      </c>
      <c r="P58" s="52">
        <f t="shared" ref="P58" si="30">(O58-N58)/N58</f>
        <v>-0.51397048629026965</v>
      </c>
    </row>
    <row r="59" spans="1:16" ht="20.100000000000001" customHeight="1" x14ac:dyDescent="0.25">
      <c r="A59" s="38" t="s">
        <v>198</v>
      </c>
      <c r="B59" s="19">
        <v>159.38</v>
      </c>
      <c r="C59" s="140">
        <v>136.77000000000001</v>
      </c>
      <c r="D59" s="247">
        <f t="shared" si="9"/>
        <v>1.2813354573691458E-3</v>
      </c>
      <c r="E59" s="215">
        <f t="shared" si="10"/>
        <v>1.0727108462697985E-3</v>
      </c>
      <c r="F59" s="52">
        <f t="shared" si="11"/>
        <v>-0.14186221608733834</v>
      </c>
      <c r="H59" s="19">
        <v>55.47</v>
      </c>
      <c r="I59" s="140">
        <v>52.141999999999996</v>
      </c>
      <c r="J59" s="247">
        <f t="shared" si="12"/>
        <v>1.6866729122519595E-3</v>
      </c>
      <c r="K59" s="215">
        <f t="shared" si="13"/>
        <v>1.6091679180394015E-3</v>
      </c>
      <c r="L59" s="52">
        <f t="shared" si="14"/>
        <v>-5.9996394447449128E-2</v>
      </c>
      <c r="N59" s="40">
        <f t="shared" ref="N59" si="31">(H59/B59)*10</f>
        <v>3.480361400426653</v>
      </c>
      <c r="O59" s="143">
        <f t="shared" ref="O59" si="32">(I59/C59)*10</f>
        <v>3.8123857571104769</v>
      </c>
      <c r="P59" s="52">
        <f t="shared" ref="P59" si="33">(O59-N59)/N59</f>
        <v>9.5399390604412937E-2</v>
      </c>
    </row>
    <row r="60" spans="1:16" ht="20.100000000000001" customHeight="1" x14ac:dyDescent="0.25">
      <c r="A60" s="38" t="s">
        <v>200</v>
      </c>
      <c r="B60" s="19">
        <v>91.33</v>
      </c>
      <c r="C60" s="140">
        <v>54.25</v>
      </c>
      <c r="D60" s="247">
        <f t="shared" si="9"/>
        <v>7.3424750484078359E-4</v>
      </c>
      <c r="E60" s="215">
        <f t="shared" si="10"/>
        <v>4.2549216502256752E-4</v>
      </c>
      <c r="F60" s="52">
        <f t="shared" si="11"/>
        <v>-0.4060002189860944</v>
      </c>
      <c r="H60" s="19">
        <v>33.366999999999997</v>
      </c>
      <c r="I60" s="140">
        <v>17.747</v>
      </c>
      <c r="J60" s="247">
        <f t="shared" si="12"/>
        <v>1.01458833717525E-3</v>
      </c>
      <c r="K60" s="215">
        <f t="shared" si="13"/>
        <v>5.4769481495618234E-4</v>
      </c>
      <c r="L60" s="52">
        <f t="shared" si="14"/>
        <v>-0.46812719153654803</v>
      </c>
      <c r="N60" s="40">
        <f t="shared" si="8"/>
        <v>3.6534545056388916</v>
      </c>
      <c r="O60" s="143">
        <f t="shared" si="8"/>
        <v>3.2713364055299539</v>
      </c>
      <c r="P60" s="52">
        <f t="shared" si="15"/>
        <v>-0.10459090143839508</v>
      </c>
    </row>
    <row r="61" spans="1:16" ht="20.100000000000001" customHeight="1" thickBot="1" x14ac:dyDescent="0.3">
      <c r="A61" s="8" t="s">
        <v>17</v>
      </c>
      <c r="B61" s="19">
        <f>B62-SUM(B39:B60)</f>
        <v>200.37000000002445</v>
      </c>
      <c r="C61" s="140">
        <f>C62-SUM(C39:C60)</f>
        <v>55.469999999986612</v>
      </c>
      <c r="D61" s="247">
        <f t="shared" si="9"/>
        <v>1.6108745488335242E-3</v>
      </c>
      <c r="E61" s="215">
        <f t="shared" si="10"/>
        <v>4.3506083675200229E-4</v>
      </c>
      <c r="F61" s="52">
        <f t="shared" si="11"/>
        <v>-0.72316215002255901</v>
      </c>
      <c r="H61" s="19">
        <f>H62-SUM(H39:H60)</f>
        <v>127.55099999999584</v>
      </c>
      <c r="I61" s="140">
        <f>I62-SUM(I39:I60)</f>
        <v>33.051999999996042</v>
      </c>
      <c r="J61" s="247">
        <f t="shared" si="12"/>
        <v>3.8784354900061771E-3</v>
      </c>
      <c r="K61" s="215">
        <f t="shared" si="13"/>
        <v>1.0200264283501195E-3</v>
      </c>
      <c r="L61" s="52">
        <f t="shared" si="14"/>
        <v>-0.74087227853958715</v>
      </c>
      <c r="N61" s="40">
        <f t="shared" si="8"/>
        <v>6.3657733193582011</v>
      </c>
      <c r="O61" s="143">
        <f t="shared" si="8"/>
        <v>5.9585361456650476</v>
      </c>
      <c r="P61" s="52">
        <f t="shared" si="15"/>
        <v>-6.3972930430110139E-2</v>
      </c>
    </row>
    <row r="62" spans="1:16" s="1" customFormat="1" ht="26.25" customHeight="1" thickBot="1" x14ac:dyDescent="0.3">
      <c r="A62" s="12" t="s">
        <v>18</v>
      </c>
      <c r="B62" s="17">
        <v>124385.85000000002</v>
      </c>
      <c r="C62" s="145">
        <v>127499.41</v>
      </c>
      <c r="D62" s="253">
        <f>SUM(D39:D61)</f>
        <v>1</v>
      </c>
      <c r="E62" s="254">
        <f>SUM(E39:E61)</f>
        <v>0.99999999999999956</v>
      </c>
      <c r="F62" s="57">
        <f t="shared" si="11"/>
        <v>2.5031464591832451E-2</v>
      </c>
      <c r="H62" s="17">
        <v>32887.229999999996</v>
      </c>
      <c r="I62" s="145">
        <v>32403.081999999995</v>
      </c>
      <c r="J62" s="253">
        <f t="shared" si="12"/>
        <v>1</v>
      </c>
      <c r="K62" s="254">
        <f t="shared" si="13"/>
        <v>1</v>
      </c>
      <c r="L62" s="57">
        <f t="shared" si="14"/>
        <v>-1.4721458754659517E-2</v>
      </c>
      <c r="N62" s="37">
        <f t="shared" si="8"/>
        <v>2.6439687472489832</v>
      </c>
      <c r="O62" s="150">
        <f t="shared" si="8"/>
        <v>2.5414299564209744</v>
      </c>
      <c r="P62" s="57">
        <f t="shared" si="15"/>
        <v>-3.8782149348285305E-2</v>
      </c>
    </row>
    <row r="64" spans="1:16" ht="15.75" thickBot="1" x14ac:dyDescent="0.3"/>
    <row r="65" spans="1:16" x14ac:dyDescent="0.25">
      <c r="A65" s="372" t="s">
        <v>15</v>
      </c>
      <c r="B65" s="366" t="s">
        <v>1</v>
      </c>
      <c r="C65" s="359"/>
      <c r="D65" s="366" t="s">
        <v>104</v>
      </c>
      <c r="E65" s="359"/>
      <c r="F65" s="130" t="s">
        <v>0</v>
      </c>
      <c r="H65" s="375" t="s">
        <v>19</v>
      </c>
      <c r="I65" s="376"/>
      <c r="J65" s="366" t="s">
        <v>104</v>
      </c>
      <c r="K65" s="364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3"/>
      <c r="B66" s="367" t="str">
        <f>B37</f>
        <v>fev</v>
      </c>
      <c r="C66" s="361"/>
      <c r="D66" s="367" t="str">
        <f>B66</f>
        <v>fev</v>
      </c>
      <c r="E66" s="361"/>
      <c r="F66" s="131" t="str">
        <f>F5</f>
        <v>2025 /2024</v>
      </c>
      <c r="H66" s="356" t="str">
        <f>B66</f>
        <v>fev</v>
      </c>
      <c r="I66" s="361"/>
      <c r="J66" s="367" t="str">
        <f>B66</f>
        <v>fev</v>
      </c>
      <c r="K66" s="357"/>
      <c r="L66" s="131" t="str">
        <f>F66</f>
        <v>2025 /2024</v>
      </c>
      <c r="N66" s="356" t="str">
        <f>B66</f>
        <v>fev</v>
      </c>
      <c r="O66" s="357"/>
      <c r="P66" s="131" t="str">
        <f>L66</f>
        <v>2025 /2024</v>
      </c>
    </row>
    <row r="67" spans="1:16" ht="19.5" customHeight="1" thickBot="1" x14ac:dyDescent="0.3">
      <c r="A67" s="374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2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0">
        <f>L38</f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 x14ac:dyDescent="0.25">
      <c r="A68" s="38" t="s">
        <v>165</v>
      </c>
      <c r="B68" s="39">
        <v>21542.050000000003</v>
      </c>
      <c r="C68" s="147">
        <v>22832.71</v>
      </c>
      <c r="D68" s="247">
        <f>B68/$B$96</f>
        <v>0.14898767185551817</v>
      </c>
      <c r="E68" s="246">
        <f>C68/$C$96</f>
        <v>0.14651039291823428</v>
      </c>
      <c r="F68" s="52">
        <f>(C68-B68)/B68</f>
        <v>5.9913517979950655E-2</v>
      </c>
      <c r="H68" s="19">
        <v>8075.4229999999989</v>
      </c>
      <c r="I68" s="147">
        <v>10236.294</v>
      </c>
      <c r="J68" s="245">
        <f>H68/$H$96</f>
        <v>0.20351928535936525</v>
      </c>
      <c r="K68" s="246">
        <f>I68/$I$96</f>
        <v>0.23873680790208263</v>
      </c>
      <c r="L68" s="52">
        <f t="shared" ref="L68:L70" si="34">(I68-H68)/H68</f>
        <v>0.26758610663490956</v>
      </c>
      <c r="N68" s="40">
        <f t="shared" ref="N68:O83" si="35">(H68/B68)*10</f>
        <v>3.7486789790201014</v>
      </c>
      <c r="O68" s="143">
        <f t="shared" si="35"/>
        <v>4.4831708544452233</v>
      </c>
      <c r="P68" s="52">
        <f t="shared" ref="P68:P69" si="36">(O68-N68)/N68</f>
        <v>0.19593352205824702</v>
      </c>
    </row>
    <row r="69" spans="1:16" ht="20.100000000000001" customHeight="1" x14ac:dyDescent="0.25">
      <c r="A69" s="38" t="s">
        <v>167</v>
      </c>
      <c r="B69" s="19">
        <v>19366.000000000004</v>
      </c>
      <c r="C69" s="140">
        <v>20248.669999999998</v>
      </c>
      <c r="D69" s="247">
        <f t="shared" ref="D69:D95" si="37">B69/$B$96</f>
        <v>0.13393782175577371</v>
      </c>
      <c r="E69" s="215">
        <f t="shared" ref="E69:E95" si="38">C69/$C$96</f>
        <v>0.12992941257396354</v>
      </c>
      <c r="F69" s="52">
        <f>(C69-B69)/B69</f>
        <v>4.5578333161210079E-2</v>
      </c>
      <c r="H69" s="19">
        <v>6285.0240000000003</v>
      </c>
      <c r="I69" s="140">
        <v>6659.1619999999994</v>
      </c>
      <c r="J69" s="214">
        <f t="shared" ref="J69:J95" si="39">H69/$H$96</f>
        <v>0.15839710104925273</v>
      </c>
      <c r="K69" s="215">
        <f t="shared" ref="K69:K95" si="40">I69/$I$96</f>
        <v>0.15530885290934865</v>
      </c>
      <c r="L69" s="52">
        <f t="shared" si="34"/>
        <v>5.9528491856196408E-2</v>
      </c>
      <c r="N69" s="40">
        <f t="shared" si="35"/>
        <v>3.2453908912527107</v>
      </c>
      <c r="O69" s="143">
        <f t="shared" si="35"/>
        <v>3.288691059709107</v>
      </c>
      <c r="P69" s="52">
        <f t="shared" si="36"/>
        <v>1.3342050282171881E-2</v>
      </c>
    </row>
    <row r="70" spans="1:16" ht="20.100000000000001" customHeight="1" x14ac:dyDescent="0.25">
      <c r="A70" s="38" t="s">
        <v>168</v>
      </c>
      <c r="B70" s="19">
        <v>13645.470000000005</v>
      </c>
      <c r="C70" s="140">
        <v>12842.420000000002</v>
      </c>
      <c r="D70" s="247">
        <f t="shared" si="37"/>
        <v>9.437387837621386E-2</v>
      </c>
      <c r="E70" s="215">
        <f t="shared" si="38"/>
        <v>8.2405811671982465E-2</v>
      </c>
      <c r="F70" s="52">
        <f>(C70-B70)/B70</f>
        <v>-5.8851032613754059E-2</v>
      </c>
      <c r="H70" s="19">
        <v>4476.8460000000005</v>
      </c>
      <c r="I70" s="140">
        <v>4282.5079999999989</v>
      </c>
      <c r="J70" s="214">
        <f t="shared" si="39"/>
        <v>0.1128268449323253</v>
      </c>
      <c r="K70" s="215">
        <f t="shared" si="40"/>
        <v>9.9879144711468026E-2</v>
      </c>
      <c r="L70" s="52">
        <f t="shared" si="34"/>
        <v>-4.3409578975913299E-2</v>
      </c>
      <c r="N70" s="40">
        <f t="shared" ref="N70" si="41">(H70/B70)*10</f>
        <v>3.2808294620852188</v>
      </c>
      <c r="O70" s="143">
        <f t="shared" ref="O70" si="42">(I70/C70)*10</f>
        <v>3.3346581096086236</v>
      </c>
      <c r="P70" s="52">
        <f t="shared" ref="P70" si="43">(O70-N70)/N70</f>
        <v>1.6407023938755004E-2</v>
      </c>
    </row>
    <row r="71" spans="1:16" ht="20.100000000000001" customHeight="1" x14ac:dyDescent="0.25">
      <c r="A71" s="38" t="s">
        <v>170</v>
      </c>
      <c r="B71" s="19">
        <v>10374.24</v>
      </c>
      <c r="C71" s="140">
        <v>10617.560000000001</v>
      </c>
      <c r="D71" s="247">
        <f t="shared" si="37"/>
        <v>7.174961829864801E-2</v>
      </c>
      <c r="E71" s="215">
        <f t="shared" si="38"/>
        <v>6.8129577585530926E-2</v>
      </c>
      <c r="F71" s="52">
        <f t="shared" ref="F71:F96" si="44">(C71-B71)/B71</f>
        <v>2.3454248214809136E-2</v>
      </c>
      <c r="H71" s="19">
        <v>4206.630000000001</v>
      </c>
      <c r="I71" s="140">
        <v>4226.8510000000006</v>
      </c>
      <c r="J71" s="214">
        <f t="shared" si="39"/>
        <v>0.10601677848594024</v>
      </c>
      <c r="K71" s="215">
        <f t="shared" si="40"/>
        <v>9.8581079755791112E-2</v>
      </c>
      <c r="L71" s="52">
        <f t="shared" ref="L71:L96" si="45">(I71-H71)/H71</f>
        <v>4.8069357181400657E-3</v>
      </c>
      <c r="N71" s="40">
        <f t="shared" ref="N71" si="46">(H71/B71)*10</f>
        <v>4.0548801647156809</v>
      </c>
      <c r="O71" s="143">
        <f t="shared" si="35"/>
        <v>3.9810003428282958</v>
      </c>
      <c r="P71" s="52">
        <f t="shared" ref="P71:P96" si="47">(O71-N71)/N71</f>
        <v>-1.8219976642038532E-2</v>
      </c>
    </row>
    <row r="72" spans="1:16" ht="20.100000000000001" customHeight="1" x14ac:dyDescent="0.25">
      <c r="A72" s="38" t="s">
        <v>169</v>
      </c>
      <c r="B72" s="19">
        <v>24991.07</v>
      </c>
      <c r="C72" s="140">
        <v>37615.72</v>
      </c>
      <c r="D72" s="247">
        <f t="shared" si="37"/>
        <v>0.17284155112806274</v>
      </c>
      <c r="E72" s="215">
        <f t="shared" si="38"/>
        <v>0.24136836657156704</v>
      </c>
      <c r="F72" s="52">
        <f t="shared" si="44"/>
        <v>0.50516644545431633</v>
      </c>
      <c r="H72" s="19">
        <v>2380.3700000000003</v>
      </c>
      <c r="I72" s="140">
        <v>4005.543999999999</v>
      </c>
      <c r="J72" s="214">
        <f t="shared" si="39"/>
        <v>5.9990814263336106E-2</v>
      </c>
      <c r="K72" s="215">
        <f t="shared" si="40"/>
        <v>9.3419629064126083E-2</v>
      </c>
      <c r="L72" s="52">
        <f t="shared" si="45"/>
        <v>0.68274007822313265</v>
      </c>
      <c r="N72" s="40">
        <f t="shared" si="35"/>
        <v>0.9524882287953258</v>
      </c>
      <c r="O72" s="143">
        <f t="shared" si="35"/>
        <v>1.0648590536084379</v>
      </c>
      <c r="P72" s="52">
        <f t="shared" si="47"/>
        <v>0.1179760772006966</v>
      </c>
    </row>
    <row r="73" spans="1:16" ht="20.100000000000001" customHeight="1" x14ac:dyDescent="0.25">
      <c r="A73" s="38" t="s">
        <v>175</v>
      </c>
      <c r="B73" s="19">
        <v>7350.5700000000006</v>
      </c>
      <c r="C73" s="140">
        <v>7047.2900000000009</v>
      </c>
      <c r="D73" s="247">
        <f t="shared" si="37"/>
        <v>5.0837515979724121E-2</v>
      </c>
      <c r="E73" s="215">
        <f t="shared" si="38"/>
        <v>4.522026631568235E-2</v>
      </c>
      <c r="F73" s="52">
        <f t="shared" si="44"/>
        <v>-4.1259385326580078E-2</v>
      </c>
      <c r="H73" s="19">
        <v>2695.5049999999997</v>
      </c>
      <c r="I73" s="140">
        <v>2372.0130000000004</v>
      </c>
      <c r="J73" s="214">
        <f t="shared" si="39"/>
        <v>6.7932943114261124E-2</v>
      </c>
      <c r="K73" s="215">
        <f t="shared" si="40"/>
        <v>5.5321468094042904E-2</v>
      </c>
      <c r="L73" s="52">
        <f t="shared" si="45"/>
        <v>-0.12001164902309561</v>
      </c>
      <c r="N73" s="40">
        <f t="shared" si="35"/>
        <v>3.6670693565260919</v>
      </c>
      <c r="O73" s="143">
        <f t="shared" si="35"/>
        <v>3.3658512704883723</v>
      </c>
      <c r="P73" s="52">
        <f t="shared" si="47"/>
        <v>-8.2141365966165183E-2</v>
      </c>
    </row>
    <row r="74" spans="1:16" ht="20.100000000000001" customHeight="1" x14ac:dyDescent="0.25">
      <c r="A74" s="38" t="s">
        <v>178</v>
      </c>
      <c r="B74" s="19">
        <v>11452.12</v>
      </c>
      <c r="C74" s="140">
        <v>8781.2100000000009</v>
      </c>
      <c r="D74" s="247">
        <f t="shared" si="37"/>
        <v>7.9204379184433071E-2</v>
      </c>
      <c r="E74" s="215">
        <f t="shared" si="38"/>
        <v>5.634629123733137E-2</v>
      </c>
      <c r="F74" s="52">
        <f t="shared" si="44"/>
        <v>-0.23322406681033728</v>
      </c>
      <c r="H74" s="19">
        <v>2640.3029999999994</v>
      </c>
      <c r="I74" s="140">
        <v>1796.3750000000002</v>
      </c>
      <c r="J74" s="214">
        <f t="shared" si="39"/>
        <v>6.6541725392241138E-2</v>
      </c>
      <c r="K74" s="215">
        <f t="shared" si="40"/>
        <v>4.1896103540510245E-2</v>
      </c>
      <c r="L74" s="52">
        <f t="shared" si="45"/>
        <v>-0.3196330118172041</v>
      </c>
      <c r="N74" s="40">
        <f t="shared" si="35"/>
        <v>2.3055146121416814</v>
      </c>
      <c r="O74" s="143">
        <f t="shared" si="35"/>
        <v>2.0457032686839285</v>
      </c>
      <c r="P74" s="52">
        <f t="shared" si="47"/>
        <v>-0.11269125864112574</v>
      </c>
    </row>
    <row r="75" spans="1:16" ht="20.100000000000001" customHeight="1" x14ac:dyDescent="0.25">
      <c r="A75" s="38" t="s">
        <v>182</v>
      </c>
      <c r="B75" s="19">
        <v>3146.7300000000005</v>
      </c>
      <c r="C75" s="140">
        <v>3052.7000000000003</v>
      </c>
      <c r="D75" s="247">
        <f t="shared" si="37"/>
        <v>2.1763201582853751E-2</v>
      </c>
      <c r="E75" s="215">
        <f t="shared" si="38"/>
        <v>1.9588225684182642E-2</v>
      </c>
      <c r="F75" s="52">
        <f t="shared" si="44"/>
        <v>-2.9881813819425302E-2</v>
      </c>
      <c r="H75" s="19">
        <v>886.62400000000002</v>
      </c>
      <c r="I75" s="140">
        <v>1065.9470000000003</v>
      </c>
      <c r="J75" s="214">
        <f t="shared" si="39"/>
        <v>2.2344969775881945E-2</v>
      </c>
      <c r="K75" s="215">
        <f t="shared" si="40"/>
        <v>2.4860636493324768E-2</v>
      </c>
      <c r="L75" s="52">
        <f t="shared" si="45"/>
        <v>0.20225371747211932</v>
      </c>
      <c r="N75" s="40">
        <f t="shared" si="35"/>
        <v>2.8176043066929797</v>
      </c>
      <c r="O75" s="143">
        <f t="shared" si="35"/>
        <v>3.4918170799620016</v>
      </c>
      <c r="P75" s="52">
        <f t="shared" si="47"/>
        <v>0.23928582578734947</v>
      </c>
    </row>
    <row r="76" spans="1:16" ht="20.100000000000001" customHeight="1" x14ac:dyDescent="0.25">
      <c r="A76" s="38" t="s">
        <v>180</v>
      </c>
      <c r="B76" s="19">
        <v>311.78999999999996</v>
      </c>
      <c r="C76" s="140">
        <v>338.06999999999994</v>
      </c>
      <c r="D76" s="247">
        <f t="shared" si="37"/>
        <v>2.1563809483234882E-3</v>
      </c>
      <c r="E76" s="215">
        <f t="shared" si="38"/>
        <v>2.1692899587419739E-3</v>
      </c>
      <c r="F76" s="52">
        <f t="shared" si="44"/>
        <v>8.4287501202732526E-2</v>
      </c>
      <c r="H76" s="19">
        <v>842.11099999999999</v>
      </c>
      <c r="I76" s="140">
        <v>928.30000000000007</v>
      </c>
      <c r="J76" s="214">
        <f t="shared" si="39"/>
        <v>2.1223139507770734E-2</v>
      </c>
      <c r="K76" s="215">
        <f t="shared" si="40"/>
        <v>2.1650353025763361E-2</v>
      </c>
      <c r="L76" s="52">
        <f t="shared" si="45"/>
        <v>0.10234874024920715</v>
      </c>
      <c r="N76" s="40">
        <f t="shared" si="35"/>
        <v>27.008916257737582</v>
      </c>
      <c r="O76" s="143">
        <f t="shared" si="35"/>
        <v>27.458810305558025</v>
      </c>
      <c r="P76" s="52">
        <f t="shared" si="47"/>
        <v>1.6657241761470397E-2</v>
      </c>
    </row>
    <row r="77" spans="1:16" ht="20.100000000000001" customHeight="1" x14ac:dyDescent="0.25">
      <c r="A77" s="38" t="s">
        <v>184</v>
      </c>
      <c r="B77" s="19">
        <v>2262.1899999999996</v>
      </c>
      <c r="C77" s="140">
        <v>1984.65</v>
      </c>
      <c r="D77" s="247">
        <f t="shared" si="37"/>
        <v>1.5645605752230382E-2</v>
      </c>
      <c r="E77" s="215">
        <f t="shared" si="38"/>
        <v>1.2734881286766822E-2</v>
      </c>
      <c r="F77" s="52">
        <f t="shared" si="44"/>
        <v>-0.12268642333314159</v>
      </c>
      <c r="H77" s="19">
        <v>779.76799999999992</v>
      </c>
      <c r="I77" s="140">
        <v>837.70799999999986</v>
      </c>
      <c r="J77" s="214">
        <f t="shared" si="39"/>
        <v>1.9651952115214463E-2</v>
      </c>
      <c r="K77" s="215">
        <f t="shared" si="40"/>
        <v>1.9537513662077094E-2</v>
      </c>
      <c r="L77" s="52">
        <f t="shared" si="45"/>
        <v>7.4304152004185789E-2</v>
      </c>
      <c r="N77" s="40">
        <f t="shared" si="35"/>
        <v>3.44696068853633</v>
      </c>
      <c r="O77" s="143">
        <f t="shared" si="35"/>
        <v>4.2209356813543941</v>
      </c>
      <c r="P77" s="52">
        <f t="shared" si="47"/>
        <v>0.22453838693086872</v>
      </c>
    </row>
    <row r="78" spans="1:16" ht="20.100000000000001" customHeight="1" x14ac:dyDescent="0.25">
      <c r="A78" s="38" t="s">
        <v>187</v>
      </c>
      <c r="B78" s="19">
        <v>1105.6599999999999</v>
      </c>
      <c r="C78" s="140">
        <v>1002.3599999999999</v>
      </c>
      <c r="D78" s="247">
        <f t="shared" si="37"/>
        <v>7.6468910462918881E-3</v>
      </c>
      <c r="E78" s="215">
        <f t="shared" si="38"/>
        <v>6.4318321147827529E-3</v>
      </c>
      <c r="F78" s="52">
        <f t="shared" si="44"/>
        <v>-9.3428359531863292E-2</v>
      </c>
      <c r="H78" s="19">
        <v>342.10300000000012</v>
      </c>
      <c r="I78" s="140">
        <v>662.71299999999985</v>
      </c>
      <c r="J78" s="214">
        <f t="shared" si="39"/>
        <v>8.6217846519364948E-3</v>
      </c>
      <c r="K78" s="215">
        <f t="shared" si="40"/>
        <v>1.5456178395737055E-2</v>
      </c>
      <c r="L78" s="52">
        <f t="shared" si="45"/>
        <v>0.93717389207343871</v>
      </c>
      <c r="N78" s="40">
        <f t="shared" si="35"/>
        <v>3.0941066874084271</v>
      </c>
      <c r="O78" s="143">
        <f t="shared" si="35"/>
        <v>6.6115267967596472</v>
      </c>
      <c r="P78" s="52">
        <f t="shared" si="47"/>
        <v>1.1368128072847266</v>
      </c>
    </row>
    <row r="79" spans="1:16" ht="20.100000000000001" customHeight="1" x14ac:dyDescent="0.25">
      <c r="A79" s="38" t="s">
        <v>202</v>
      </c>
      <c r="B79" s="19">
        <v>543.63999999999976</v>
      </c>
      <c r="C79" s="140">
        <v>692.63</v>
      </c>
      <c r="D79" s="247">
        <f t="shared" si="37"/>
        <v>3.7598862655844659E-3</v>
      </c>
      <c r="E79" s="215">
        <f t="shared" si="38"/>
        <v>4.4443911146314482E-3</v>
      </c>
      <c r="F79" s="52">
        <f t="shared" si="44"/>
        <v>0.27406003973217624</v>
      </c>
      <c r="H79" s="19">
        <v>383.92200000000003</v>
      </c>
      <c r="I79" s="140">
        <v>531.22899999999993</v>
      </c>
      <c r="J79" s="214">
        <f t="shared" si="39"/>
        <v>9.675719906404685E-3</v>
      </c>
      <c r="K79" s="215">
        <f t="shared" si="40"/>
        <v>1.2389632002071788E-2</v>
      </c>
      <c r="L79" s="52">
        <f t="shared" si="45"/>
        <v>0.38368991618089066</v>
      </c>
      <c r="N79" s="40">
        <f t="shared" si="35"/>
        <v>7.0620631300125112</v>
      </c>
      <c r="O79" s="143">
        <f t="shared" si="35"/>
        <v>7.6697370890663121</v>
      </c>
      <c r="P79" s="52">
        <f t="shared" si="47"/>
        <v>8.6047653195182414E-2</v>
      </c>
    </row>
    <row r="80" spans="1:16" ht="20.100000000000001" customHeight="1" x14ac:dyDescent="0.25">
      <c r="A80" s="38" t="s">
        <v>185</v>
      </c>
      <c r="B80" s="19">
        <v>7994.6000000000013</v>
      </c>
      <c r="C80" s="140">
        <v>5886.0100000000011</v>
      </c>
      <c r="D80" s="247">
        <f t="shared" si="37"/>
        <v>5.5291712785743491E-2</v>
      </c>
      <c r="E80" s="215">
        <f t="shared" si="38"/>
        <v>3.7768694028026302E-2</v>
      </c>
      <c r="F80" s="52">
        <f t="shared" si="44"/>
        <v>-0.26375178245315584</v>
      </c>
      <c r="H80" s="19">
        <v>593.6110000000001</v>
      </c>
      <c r="I80" s="140">
        <v>473.72499999999991</v>
      </c>
      <c r="J80" s="214">
        <f t="shared" si="39"/>
        <v>1.4960366348791661E-2</v>
      </c>
      <c r="K80" s="215">
        <f t="shared" si="40"/>
        <v>1.1048490237132117E-2</v>
      </c>
      <c r="L80" s="52">
        <f t="shared" si="45"/>
        <v>-0.20196054318400464</v>
      </c>
      <c r="N80" s="40">
        <f t="shared" si="35"/>
        <v>0.742514947589623</v>
      </c>
      <c r="O80" s="143">
        <f t="shared" si="35"/>
        <v>0.80483213586113489</v>
      </c>
      <c r="P80" s="52">
        <f t="shared" si="47"/>
        <v>8.3927183518403295E-2</v>
      </c>
    </row>
    <row r="81" spans="1:16" ht="20.100000000000001" customHeight="1" x14ac:dyDescent="0.25">
      <c r="A81" s="38" t="s">
        <v>189</v>
      </c>
      <c r="B81" s="19">
        <v>1677.56</v>
      </c>
      <c r="C81" s="140">
        <v>2035.6100000000001</v>
      </c>
      <c r="D81" s="247">
        <f t="shared" si="37"/>
        <v>1.1602227215977264E-2</v>
      </c>
      <c r="E81" s="215">
        <f t="shared" si="38"/>
        <v>1.3061875744416101E-2</v>
      </c>
      <c r="F81" s="52">
        <f t="shared" si="44"/>
        <v>0.21343498891246823</v>
      </c>
      <c r="H81" s="19">
        <v>498.96299999999997</v>
      </c>
      <c r="I81" s="140">
        <v>460.16500000000008</v>
      </c>
      <c r="J81" s="214">
        <f t="shared" si="39"/>
        <v>1.2575018445568112E-2</v>
      </c>
      <c r="K81" s="215">
        <f t="shared" si="40"/>
        <v>1.0732236022945596E-2</v>
      </c>
      <c r="L81" s="52">
        <f>(I81-H81)/H81</f>
        <v>-7.775726857502438E-2</v>
      </c>
      <c r="N81" s="40">
        <f t="shared" si="35"/>
        <v>2.9743377286058319</v>
      </c>
      <c r="O81" s="143">
        <f t="shared" si="35"/>
        <v>2.2605754540408038</v>
      </c>
      <c r="P81" s="52">
        <f>(O81-N81)/N81</f>
        <v>-0.2399735133305092</v>
      </c>
    </row>
    <row r="82" spans="1:16" ht="20.100000000000001" customHeight="1" x14ac:dyDescent="0.25">
      <c r="A82" s="38" t="s">
        <v>203</v>
      </c>
      <c r="B82" s="19">
        <v>704.58999999999992</v>
      </c>
      <c r="C82" s="140">
        <v>1287.25</v>
      </c>
      <c r="D82" s="247">
        <f t="shared" si="37"/>
        <v>4.8730377894712672E-3</v>
      </c>
      <c r="E82" s="215">
        <f t="shared" si="38"/>
        <v>8.259882566896224E-3</v>
      </c>
      <c r="F82" s="52">
        <f>(C82-B82)/B82</f>
        <v>0.82694900580479447</v>
      </c>
      <c r="H82" s="19">
        <v>168.69500000000002</v>
      </c>
      <c r="I82" s="140">
        <v>438.32</v>
      </c>
      <c r="J82" s="214">
        <f t="shared" si="39"/>
        <v>4.2515030907604636E-3</v>
      </c>
      <c r="K82" s="215">
        <f t="shared" si="40"/>
        <v>1.022275421550425E-2</v>
      </c>
      <c r="L82" s="52">
        <f>(I82-H82)/H82</f>
        <v>1.5982987047630337</v>
      </c>
      <c r="N82" s="40">
        <f t="shared" si="35"/>
        <v>2.3942292680849859</v>
      </c>
      <c r="O82" s="143">
        <f t="shared" si="35"/>
        <v>3.40508836667314</v>
      </c>
      <c r="P82" s="52">
        <f>(O82-N82)/N82</f>
        <v>0.42220647456903132</v>
      </c>
    </row>
    <row r="83" spans="1:16" ht="20.100000000000001" customHeight="1" x14ac:dyDescent="0.25">
      <c r="A83" s="38" t="s">
        <v>204</v>
      </c>
      <c r="B83" s="19">
        <v>488.04</v>
      </c>
      <c r="C83" s="140">
        <v>1436.23</v>
      </c>
      <c r="D83" s="247">
        <f t="shared" si="37"/>
        <v>3.3753492992712893E-3</v>
      </c>
      <c r="E83" s="215">
        <f t="shared" si="38"/>
        <v>9.2158408537994681E-3</v>
      </c>
      <c r="F83" s="52">
        <f>(C83-B83)/B83</f>
        <v>1.9428530448323909</v>
      </c>
      <c r="H83" s="19">
        <v>147.059</v>
      </c>
      <c r="I83" s="140">
        <v>404.61699999999996</v>
      </c>
      <c r="J83" s="214">
        <f t="shared" si="39"/>
        <v>3.7062259878724497E-3</v>
      </c>
      <c r="K83" s="215">
        <f t="shared" si="40"/>
        <v>9.4367132287248648E-3</v>
      </c>
      <c r="L83" s="52">
        <f>(I83-H83)/H83</f>
        <v>1.751392298329242</v>
      </c>
      <c r="N83" s="40">
        <f t="shared" si="35"/>
        <v>3.0132571100729444</v>
      </c>
      <c r="O83" s="143">
        <f t="shared" si="35"/>
        <v>2.8172159055304506</v>
      </c>
      <c r="P83" s="52">
        <f>(O83-N83)/N83</f>
        <v>-6.5059567564663606E-2</v>
      </c>
    </row>
    <row r="84" spans="1:16" ht="20.100000000000001" customHeight="1" x14ac:dyDescent="0.25">
      <c r="A84" s="38" t="s">
        <v>188</v>
      </c>
      <c r="B84" s="19">
        <v>1566.65</v>
      </c>
      <c r="C84" s="140">
        <v>1060.1099999999999</v>
      </c>
      <c r="D84" s="247">
        <f t="shared" si="37"/>
        <v>1.0835158961772324E-2</v>
      </c>
      <c r="E84" s="215">
        <f t="shared" si="38"/>
        <v>6.80239588890453E-3</v>
      </c>
      <c r="F84" s="52">
        <f>(C84-B84)/B84</f>
        <v>-0.32332684390259481</v>
      </c>
      <c r="H84" s="19">
        <v>657.42399999999998</v>
      </c>
      <c r="I84" s="140">
        <v>327.32900000000001</v>
      </c>
      <c r="J84" s="214">
        <f t="shared" si="39"/>
        <v>1.656860113186583E-2</v>
      </c>
      <c r="K84" s="215">
        <f t="shared" si="40"/>
        <v>7.6341574981903422E-3</v>
      </c>
      <c r="L84" s="52">
        <f>(I84-H84)/H84</f>
        <v>-0.50210366521453431</v>
      </c>
      <c r="N84" s="40">
        <f t="shared" ref="N84:N85" si="48">(H84/B84)*10</f>
        <v>4.1963680464685797</v>
      </c>
      <c r="O84" s="143">
        <f t="shared" ref="O84:O85" si="49">(I84/C84)*10</f>
        <v>3.0876890134042694</v>
      </c>
      <c r="P84" s="52">
        <f t="shared" ref="P84:P85" si="50">(O84-N84)/N84</f>
        <v>-0.26419966523129695</v>
      </c>
    </row>
    <row r="85" spans="1:16" ht="20.100000000000001" customHeight="1" x14ac:dyDescent="0.25">
      <c r="A85" s="38" t="s">
        <v>201</v>
      </c>
      <c r="B85" s="19">
        <v>3162.6500000000005</v>
      </c>
      <c r="C85" s="140">
        <v>3055.77</v>
      </c>
      <c r="D85" s="247">
        <f t="shared" si="37"/>
        <v>2.1873306412057095E-2</v>
      </c>
      <c r="E85" s="215">
        <f t="shared" si="38"/>
        <v>1.9607924918581841E-2</v>
      </c>
      <c r="F85" s="52">
        <f t="shared" si="44"/>
        <v>-3.3794444532275321E-2</v>
      </c>
      <c r="H85" s="19">
        <v>392.29199999999992</v>
      </c>
      <c r="I85" s="140">
        <v>309.78200000000004</v>
      </c>
      <c r="J85" s="214">
        <f t="shared" si="39"/>
        <v>9.8866632115984648E-3</v>
      </c>
      <c r="K85" s="215">
        <f t="shared" si="40"/>
        <v>7.2249161489033988E-3</v>
      </c>
      <c r="L85" s="52">
        <f t="shared" si="45"/>
        <v>-0.21032802096397554</v>
      </c>
      <c r="N85" s="40">
        <f t="shared" si="48"/>
        <v>1.2403901791219383</v>
      </c>
      <c r="O85" s="143">
        <f t="shared" si="49"/>
        <v>1.0137608524201758</v>
      </c>
      <c r="P85" s="52">
        <f t="shared" si="50"/>
        <v>-0.18270809501425711</v>
      </c>
    </row>
    <row r="86" spans="1:16" ht="20.100000000000001" customHeight="1" x14ac:dyDescent="0.25">
      <c r="A86" s="38" t="s">
        <v>206</v>
      </c>
      <c r="B86" s="19">
        <v>186.58999999999997</v>
      </c>
      <c r="C86" s="140">
        <v>852.84999999999991</v>
      </c>
      <c r="D86" s="247">
        <f t="shared" si="37"/>
        <v>1.2904811608700716E-3</v>
      </c>
      <c r="E86" s="215">
        <f t="shared" si="38"/>
        <v>5.4724729828529379E-3</v>
      </c>
      <c r="F86" s="52">
        <f t="shared" si="44"/>
        <v>3.5707165442949789</v>
      </c>
      <c r="H86" s="19">
        <v>90.408999999999992</v>
      </c>
      <c r="I86" s="140">
        <v>257.83100000000002</v>
      </c>
      <c r="J86" s="214">
        <f t="shared" si="39"/>
        <v>2.2785153260770183E-3</v>
      </c>
      <c r="K86" s="215">
        <f t="shared" si="40"/>
        <v>6.0132846827378999E-3</v>
      </c>
      <c r="L86" s="52">
        <f t="shared" si="45"/>
        <v>1.8518289108385231</v>
      </c>
      <c r="N86" s="40">
        <f t="shared" ref="N86:O96" si="51">(H86/B86)*10</f>
        <v>4.8453293316898014</v>
      </c>
      <c r="O86" s="143">
        <f t="shared" si="51"/>
        <v>3.0231693732778337</v>
      </c>
      <c r="P86" s="52">
        <f t="shared" si="47"/>
        <v>-0.37606524421251097</v>
      </c>
    </row>
    <row r="87" spans="1:16" ht="20.100000000000001" customHeight="1" x14ac:dyDescent="0.25">
      <c r="A87" s="38" t="s">
        <v>210</v>
      </c>
      <c r="B87" s="19">
        <v>506.49</v>
      </c>
      <c r="C87" s="140">
        <v>1283.6400000000001</v>
      </c>
      <c r="D87" s="247">
        <f t="shared" si="37"/>
        <v>3.5029519436683781E-3</v>
      </c>
      <c r="E87" s="215">
        <f t="shared" si="38"/>
        <v>8.2367183205831578E-3</v>
      </c>
      <c r="F87" s="52">
        <f t="shared" si="44"/>
        <v>1.5343836995794589</v>
      </c>
      <c r="H87" s="19">
        <v>116.58000000000001</v>
      </c>
      <c r="I87" s="140">
        <v>252.30600000000001</v>
      </c>
      <c r="J87" s="214">
        <f t="shared" si="39"/>
        <v>2.9380848888280911E-3</v>
      </c>
      <c r="K87" s="215">
        <f t="shared" si="40"/>
        <v>5.8844274162644077E-3</v>
      </c>
      <c r="L87" s="52">
        <f t="shared" si="45"/>
        <v>1.1642305712815233</v>
      </c>
      <c r="N87" s="40">
        <f t="shared" ref="N87:N91" si="52">(H87/B87)*10</f>
        <v>2.3017236273174202</v>
      </c>
      <c r="O87" s="143">
        <f t="shared" ref="O87:O91" si="53">(I87/C87)*10</f>
        <v>1.9655510890903991</v>
      </c>
      <c r="P87" s="52">
        <f t="shared" ref="P87:P91" si="54">(O87-N87)/N87</f>
        <v>-0.14605252091834267</v>
      </c>
    </row>
    <row r="88" spans="1:16" ht="20.100000000000001" customHeight="1" x14ac:dyDescent="0.25">
      <c r="A88" s="38" t="s">
        <v>205</v>
      </c>
      <c r="B88" s="19">
        <v>4263.74</v>
      </c>
      <c r="C88" s="140">
        <v>4610.9900000000007</v>
      </c>
      <c r="D88" s="247">
        <f t="shared" si="37"/>
        <v>2.9488590732880432E-2</v>
      </c>
      <c r="E88" s="215">
        <f t="shared" si="38"/>
        <v>2.958728756429041E-2</v>
      </c>
      <c r="F88" s="52">
        <f t="shared" si="44"/>
        <v>8.1442583271963326E-2</v>
      </c>
      <c r="H88" s="19">
        <v>262.15200000000004</v>
      </c>
      <c r="I88" s="140">
        <v>222.36699999999999</v>
      </c>
      <c r="J88" s="214">
        <f t="shared" si="39"/>
        <v>6.6068350469725657E-3</v>
      </c>
      <c r="K88" s="215">
        <f t="shared" si="40"/>
        <v>5.1861726287621675E-3</v>
      </c>
      <c r="L88" s="52">
        <f t="shared" ref="L88:L89" si="55">(I88-H88)/H88</f>
        <v>-0.15176309927065232</v>
      </c>
      <c r="N88" s="40">
        <f t="shared" ref="N88:N89" si="56">(H88/B88)*10</f>
        <v>0.61484049215008429</v>
      </c>
      <c r="O88" s="143">
        <f t="shared" ref="O88:O89" si="57">(I88/C88)*10</f>
        <v>0.48225435318662579</v>
      </c>
      <c r="P88" s="52">
        <f t="shared" ref="P88:P89" si="58">(O88-N88)/N88</f>
        <v>-0.21564314754190564</v>
      </c>
    </row>
    <row r="89" spans="1:16" ht="20.100000000000001" customHeight="1" x14ac:dyDescent="0.25">
      <c r="A89" s="38" t="s">
        <v>207</v>
      </c>
      <c r="B89" s="19">
        <v>731.25</v>
      </c>
      <c r="C89" s="140">
        <v>757.95000000000016</v>
      </c>
      <c r="D89" s="247">
        <f t="shared" si="37"/>
        <v>5.0574218815919395E-3</v>
      </c>
      <c r="E89" s="215">
        <f t="shared" si="38"/>
        <v>4.8635292224346437E-3</v>
      </c>
      <c r="F89" s="52">
        <f t="shared" si="44"/>
        <v>3.6512820512820732E-2</v>
      </c>
      <c r="H89" s="19">
        <v>165.49699999999999</v>
      </c>
      <c r="I89" s="140">
        <v>156.72299999999998</v>
      </c>
      <c r="J89" s="214">
        <f t="shared" si="39"/>
        <v>4.170906114654164E-3</v>
      </c>
      <c r="K89" s="215">
        <f t="shared" si="40"/>
        <v>3.6551850449819136E-3</v>
      </c>
      <c r="L89" s="52">
        <f t="shared" si="55"/>
        <v>-5.3016066756497109E-2</v>
      </c>
      <c r="N89" s="40">
        <f t="shared" si="56"/>
        <v>2.2632068376068375</v>
      </c>
      <c r="O89" s="143">
        <f t="shared" si="57"/>
        <v>2.0677221452602406</v>
      </c>
      <c r="P89" s="52">
        <f t="shared" si="58"/>
        <v>-8.6375089142672681E-2</v>
      </c>
    </row>
    <row r="90" spans="1:16" ht="20.100000000000001" customHeight="1" x14ac:dyDescent="0.25">
      <c r="A90" s="38" t="s">
        <v>214</v>
      </c>
      <c r="B90" s="19">
        <v>223.98</v>
      </c>
      <c r="C90" s="140">
        <v>412.22</v>
      </c>
      <c r="D90" s="247">
        <f t="shared" si="37"/>
        <v>1.5490753545831966E-3</v>
      </c>
      <c r="E90" s="215">
        <f t="shared" si="38"/>
        <v>2.6450874280256067E-3</v>
      </c>
      <c r="F90" s="52">
        <f t="shared" si="44"/>
        <v>0.84043218144477205</v>
      </c>
      <c r="H90" s="19">
        <v>60.936999999999991</v>
      </c>
      <c r="I90" s="140">
        <v>133.822</v>
      </c>
      <c r="J90" s="214">
        <f t="shared" si="39"/>
        <v>1.5357529496527478E-3</v>
      </c>
      <c r="K90" s="215">
        <f t="shared" si="40"/>
        <v>3.1210745907720608E-3</v>
      </c>
      <c r="L90" s="52">
        <f t="shared" si="45"/>
        <v>1.1960713523803277</v>
      </c>
      <c r="N90" s="40">
        <f t="shared" si="52"/>
        <v>2.7206447004196797</v>
      </c>
      <c r="O90" s="143">
        <f t="shared" si="53"/>
        <v>3.2463732958129157</v>
      </c>
      <c r="P90" s="52">
        <f t="shared" si="54"/>
        <v>0.19323677042876583</v>
      </c>
    </row>
    <row r="91" spans="1:16" ht="20.100000000000001" customHeight="1" x14ac:dyDescent="0.25">
      <c r="A91" s="38" t="s">
        <v>208</v>
      </c>
      <c r="B91" s="19">
        <v>365</v>
      </c>
      <c r="C91" s="140">
        <v>181.84</v>
      </c>
      <c r="D91" s="247">
        <f t="shared" si="37"/>
        <v>2.5243883579911903E-3</v>
      </c>
      <c r="E91" s="215">
        <f t="shared" si="38"/>
        <v>1.1668106785507162E-3</v>
      </c>
      <c r="F91" s="52">
        <f t="shared" si="44"/>
        <v>-0.50180821917808216</v>
      </c>
      <c r="H91" s="19">
        <v>141.66400000000002</v>
      </c>
      <c r="I91" s="140">
        <v>122.50499999999998</v>
      </c>
      <c r="J91" s="214">
        <f t="shared" si="39"/>
        <v>3.5702595444410934E-3</v>
      </c>
      <c r="K91" s="215">
        <f t="shared" si="40"/>
        <v>2.8571329283864481E-3</v>
      </c>
      <c r="L91" s="52">
        <f t="shared" si="45"/>
        <v>-0.13524254574203773</v>
      </c>
      <c r="N91" s="40">
        <f t="shared" si="52"/>
        <v>3.881205479452055</v>
      </c>
      <c r="O91" s="143">
        <f t="shared" si="53"/>
        <v>6.7369665640123175</v>
      </c>
      <c r="P91" s="52">
        <f t="shared" si="54"/>
        <v>0.73579229434753768</v>
      </c>
    </row>
    <row r="92" spans="1:16" ht="20.100000000000001" customHeight="1" x14ac:dyDescent="0.25">
      <c r="A92" s="38" t="s">
        <v>211</v>
      </c>
      <c r="B92" s="19">
        <v>245.84</v>
      </c>
      <c r="C92" s="140">
        <v>213.82000000000002</v>
      </c>
      <c r="D92" s="247">
        <f t="shared" si="37"/>
        <v>1.7002620107631622E-3</v>
      </c>
      <c r="E92" s="215">
        <f t="shared" si="38"/>
        <v>1.372016384116334E-3</v>
      </c>
      <c r="F92" s="52">
        <f t="shared" si="44"/>
        <v>-0.1302473153270419</v>
      </c>
      <c r="H92" s="19">
        <v>294.089</v>
      </c>
      <c r="I92" s="140">
        <v>116.03399999999999</v>
      </c>
      <c r="J92" s="214">
        <f t="shared" si="39"/>
        <v>7.4117211088571312E-3</v>
      </c>
      <c r="K92" s="215">
        <f t="shared" si="40"/>
        <v>2.7062124991828343E-3</v>
      </c>
      <c r="L92" s="52">
        <f t="shared" si="45"/>
        <v>-0.60544597043752069</v>
      </c>
      <c r="N92" s="40">
        <f t="shared" ref="N92" si="59">(H92/B92)*10</f>
        <v>11.9626179629027</v>
      </c>
      <c r="O92" s="143">
        <f t="shared" ref="O92" si="60">(I92/C92)*10</f>
        <v>5.4267140585539231</v>
      </c>
      <c r="P92" s="52">
        <f t="shared" ref="P92" si="61">(O92-N92)/N92</f>
        <v>-0.54636066491609803</v>
      </c>
    </row>
    <row r="93" spans="1:16" ht="20.100000000000001" customHeight="1" x14ac:dyDescent="0.25">
      <c r="A93" s="38" t="s">
        <v>215</v>
      </c>
      <c r="B93" s="19">
        <v>284.04000000000002</v>
      </c>
      <c r="C93" s="140">
        <v>400.95</v>
      </c>
      <c r="D93" s="247">
        <f t="shared" si="37"/>
        <v>1.9644582717912814E-3</v>
      </c>
      <c r="E93" s="215">
        <f t="shared" si="38"/>
        <v>2.5727713460454776E-3</v>
      </c>
      <c r="F93" s="52">
        <f t="shared" si="44"/>
        <v>0.41159695817490483</v>
      </c>
      <c r="H93" s="19">
        <v>86.003</v>
      </c>
      <c r="I93" s="140">
        <v>104.03</v>
      </c>
      <c r="J93" s="214">
        <f t="shared" si="39"/>
        <v>2.1674739637492046E-3</v>
      </c>
      <c r="K93" s="215">
        <f t="shared" si="40"/>
        <v>2.4262482228483919E-3</v>
      </c>
      <c r="L93" s="52">
        <f t="shared" si="45"/>
        <v>0.20960896712905364</v>
      </c>
      <c r="N93" s="40">
        <f t="shared" ref="N93:N94" si="62">(H93/B93)*10</f>
        <v>3.0278481903957188</v>
      </c>
      <c r="O93" s="143">
        <f t="shared" ref="O93:O94" si="63">(I93/C93)*10</f>
        <v>2.5945878538471137</v>
      </c>
      <c r="P93" s="52">
        <f t="shared" ref="P93" si="64">(O93-N93)/N93</f>
        <v>-0.14309182934695977</v>
      </c>
    </row>
    <row r="94" spans="1:16" ht="20.100000000000001" customHeight="1" x14ac:dyDescent="0.25">
      <c r="A94" s="38" t="s">
        <v>216</v>
      </c>
      <c r="B94" s="19">
        <v>207.19000000000005</v>
      </c>
      <c r="C94" s="140">
        <v>304.95</v>
      </c>
      <c r="D94" s="247">
        <f t="shared" si="37"/>
        <v>1.4329534901156022E-3</v>
      </c>
      <c r="E94" s="215">
        <f t="shared" si="38"/>
        <v>1.9567692280248621E-3</v>
      </c>
      <c r="F94" s="52">
        <f t="shared" si="44"/>
        <v>0.47183744389207927</v>
      </c>
      <c r="H94" s="19">
        <v>57.95</v>
      </c>
      <c r="I94" s="140">
        <v>92.126999999999995</v>
      </c>
      <c r="J94" s="214">
        <f t="shared" si="39"/>
        <v>1.4604736602126253E-3</v>
      </c>
      <c r="K94" s="215">
        <f t="shared" si="40"/>
        <v>2.1486395273128309E-3</v>
      </c>
      <c r="L94" s="52">
        <f t="shared" si="45"/>
        <v>0.58976704055219997</v>
      </c>
      <c r="N94" s="40">
        <f t="shared" si="62"/>
        <v>2.7969496597326122</v>
      </c>
      <c r="O94" s="143">
        <f t="shared" si="63"/>
        <v>3.021052631578947</v>
      </c>
      <c r="P94" s="52"/>
    </row>
    <row r="95" spans="1:16" ht="20.100000000000001" customHeight="1" thickBot="1" x14ac:dyDescent="0.3">
      <c r="A95" s="8" t="s">
        <v>17</v>
      </c>
      <c r="B95" s="19">
        <f>B96-SUM(B68:B94)</f>
        <v>5889.7399999999907</v>
      </c>
      <c r="C95" s="140">
        <f>C96-SUM(C68:C94)</f>
        <v>5007.4400000000023</v>
      </c>
      <c r="D95" s="247">
        <f t="shared" si="37"/>
        <v>4.0734222157794549E-2</v>
      </c>
      <c r="E95" s="215">
        <f t="shared" si="38"/>
        <v>3.2131183811053683E-2</v>
      </c>
      <c r="F95" s="52">
        <f t="shared" si="44"/>
        <v>-0.14980287754637553</v>
      </c>
      <c r="H95" s="19">
        <f>H96-SUM(H68:H94)</f>
        <v>1950.9539999999906</v>
      </c>
      <c r="I95" s="140">
        <f>I96-SUM(I68:I94)</f>
        <v>1400.5720000000219</v>
      </c>
      <c r="J95" s="214">
        <f t="shared" si="39"/>
        <v>4.9168540626168218E-2</v>
      </c>
      <c r="K95" s="215">
        <f t="shared" si="40"/>
        <v>3.2664955551007124E-2</v>
      </c>
      <c r="L95" s="52">
        <f t="shared" si="45"/>
        <v>-0.28210916300434113</v>
      </c>
      <c r="N95" s="40">
        <f t="shared" si="51"/>
        <v>3.3124620102075708</v>
      </c>
      <c r="O95" s="143">
        <f t="shared" si="51"/>
        <v>2.7969820906491565</v>
      </c>
      <c r="P95" s="52">
        <f t="shared" si="47"/>
        <v>-0.15561836421668501</v>
      </c>
    </row>
    <row r="96" spans="1:16" s="1" customFormat="1" ht="26.25" customHeight="1" thickBot="1" x14ac:dyDescent="0.3">
      <c r="A96" s="12" t="s">
        <v>18</v>
      </c>
      <c r="B96" s="17">
        <v>144589.47999999998</v>
      </c>
      <c r="C96" s="145">
        <v>155843.62000000002</v>
      </c>
      <c r="D96" s="243">
        <f>SUM(D68:D95)</f>
        <v>1.0000000000000002</v>
      </c>
      <c r="E96" s="244">
        <f>SUM(E68:E95)</f>
        <v>0.99999999999999989</v>
      </c>
      <c r="F96" s="57">
        <f t="shared" si="44"/>
        <v>7.7835123274528989E-2</v>
      </c>
      <c r="H96" s="17">
        <v>39678.907999999989</v>
      </c>
      <c r="I96" s="145">
        <v>42876.899000000005</v>
      </c>
      <c r="J96" s="269">
        <f>SUM(J68:J95)</f>
        <v>1.0000000000000002</v>
      </c>
      <c r="K96" s="243">
        <f>SUM(K68:K95)</f>
        <v>1.0000000000000004</v>
      </c>
      <c r="L96" s="57">
        <f t="shared" si="45"/>
        <v>8.0596749285540253E-2</v>
      </c>
      <c r="N96" s="37">
        <f t="shared" si="51"/>
        <v>2.7442458469316025</v>
      </c>
      <c r="O96" s="150">
        <f t="shared" si="51"/>
        <v>2.7512771456412519</v>
      </c>
      <c r="P96" s="57">
        <f t="shared" si="47"/>
        <v>2.5621970850429848E-3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  <ignoredError sqref="B32:C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F39:F62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L39:L62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P39:P62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131</v>
      </c>
      <c r="B1" s="4"/>
    </row>
    <row r="3" spans="1:19" ht="15.75" thickBot="1" x14ac:dyDescent="0.3"/>
    <row r="4" spans="1:19" x14ac:dyDescent="0.25">
      <c r="A4" s="347" t="s">
        <v>16</v>
      </c>
      <c r="B4" s="330"/>
      <c r="C4" s="330"/>
      <c r="D4" s="330"/>
      <c r="E4" s="366" t="s">
        <v>1</v>
      </c>
      <c r="F4" s="364"/>
      <c r="G4" s="359" t="s">
        <v>104</v>
      </c>
      <c r="H4" s="359"/>
      <c r="I4" s="130" t="s">
        <v>0</v>
      </c>
      <c r="K4" s="360" t="s">
        <v>19</v>
      </c>
      <c r="L4" s="364"/>
      <c r="M4" s="359" t="s">
        <v>104</v>
      </c>
      <c r="N4" s="359"/>
      <c r="O4" s="130" t="s">
        <v>0</v>
      </c>
      <c r="Q4" s="358" t="s">
        <v>22</v>
      </c>
      <c r="R4" s="359"/>
      <c r="S4" s="130" t="s">
        <v>0</v>
      </c>
    </row>
    <row r="5" spans="1:19" x14ac:dyDescent="0.25">
      <c r="A5" s="365"/>
      <c r="B5" s="331"/>
      <c r="C5" s="331"/>
      <c r="D5" s="331"/>
      <c r="E5" s="367" t="s">
        <v>145</v>
      </c>
      <c r="F5" s="357"/>
      <c r="G5" s="361" t="str">
        <f>E5</f>
        <v>jan-fev</v>
      </c>
      <c r="H5" s="361"/>
      <c r="I5" s="131" t="s">
        <v>164</v>
      </c>
      <c r="K5" s="356" t="str">
        <f>E5</f>
        <v>jan-fev</v>
      </c>
      <c r="L5" s="357"/>
      <c r="M5" s="368" t="str">
        <f>E5</f>
        <v>jan-fev</v>
      </c>
      <c r="N5" s="363"/>
      <c r="O5" s="131" t="str">
        <f>I5</f>
        <v>2025/2024</v>
      </c>
      <c r="Q5" s="356" t="str">
        <f>E5</f>
        <v>jan-fev</v>
      </c>
      <c r="R5" s="357"/>
      <c r="S5" s="131" t="str">
        <f>O5</f>
        <v>2025/2024</v>
      </c>
    </row>
    <row r="6" spans="1:19" ht="15.75" thickBot="1" x14ac:dyDescent="0.3">
      <c r="A6" s="348"/>
      <c r="B6" s="371"/>
      <c r="C6" s="371"/>
      <c r="D6" s="371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162702.06000000006</v>
      </c>
      <c r="F7" s="145">
        <v>167984.60999999993</v>
      </c>
      <c r="G7" s="243">
        <f>E7/E15</f>
        <v>0.40270801499094416</v>
      </c>
      <c r="H7" s="244">
        <f>F7/F15</f>
        <v>0.38446637792122224</v>
      </c>
      <c r="I7" s="164">
        <f t="shared" ref="I7:I18" si="0">(F7-E7)/E7</f>
        <v>3.246762825252409E-2</v>
      </c>
      <c r="J7" s="1"/>
      <c r="K7" s="17">
        <v>32448.190000000031</v>
      </c>
      <c r="L7" s="145">
        <v>32532.75700000002</v>
      </c>
      <c r="M7" s="243">
        <f>K7/K15</f>
        <v>0.3603335255478452</v>
      </c>
      <c r="N7" s="244">
        <f>L7/L15</f>
        <v>0.34258442086946833</v>
      </c>
      <c r="O7" s="164">
        <f t="shared" ref="O7:O18" si="1">(L7-K7)/K7</f>
        <v>2.6062162481170167E-3</v>
      </c>
      <c r="P7" s="1"/>
      <c r="Q7" s="187">
        <f t="shared" ref="Q7:Q18" si="2">(K7/E7)*10</f>
        <v>1.9943318480417531</v>
      </c>
      <c r="R7" s="188">
        <f t="shared" ref="R7:R18" si="3">(L7/F7)*10</f>
        <v>1.9366510420210539</v>
      </c>
      <c r="S7" s="55">
        <f>(R7-Q7)/Q7</f>
        <v>-2.892237120784908E-2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98831.590000000026</v>
      </c>
      <c r="F8" s="181">
        <v>100260.1699999999</v>
      </c>
      <c r="G8" s="245">
        <f>E8/E7</f>
        <v>0.60743908220953069</v>
      </c>
      <c r="H8" s="246">
        <f>F8/F7</f>
        <v>0.59684140112597184</v>
      </c>
      <c r="I8" s="206">
        <f t="shared" si="0"/>
        <v>1.4454690043941117E-2</v>
      </c>
      <c r="K8" s="180">
        <v>26102.331000000031</v>
      </c>
      <c r="L8" s="181">
        <v>25966.075000000015</v>
      </c>
      <c r="M8" s="250">
        <f>K8/K7</f>
        <v>0.8044310329790354</v>
      </c>
      <c r="N8" s="246">
        <f>L8/L7</f>
        <v>0.79815169061755198</v>
      </c>
      <c r="O8" s="207">
        <f t="shared" si="1"/>
        <v>-5.2200701921991414E-3</v>
      </c>
      <c r="Q8" s="189">
        <f t="shared" si="2"/>
        <v>2.6410918816544409</v>
      </c>
      <c r="R8" s="190">
        <f t="shared" si="3"/>
        <v>2.5898694366865764</v>
      </c>
      <c r="S8" s="182">
        <f t="shared" ref="S8:S18" si="4">(R8-Q8)/Q8</f>
        <v>-1.9394419907791133E-2</v>
      </c>
    </row>
    <row r="9" spans="1:19" ht="24" customHeight="1" x14ac:dyDescent="0.25">
      <c r="A9" s="8"/>
      <c r="B9" t="s">
        <v>37</v>
      </c>
      <c r="E9" s="19">
        <v>30209.700000000008</v>
      </c>
      <c r="F9" s="140">
        <v>26664.89000000001</v>
      </c>
      <c r="G9" s="247">
        <f>E9/E7</f>
        <v>0.18567496932737051</v>
      </c>
      <c r="H9" s="215">
        <f>F9/F7</f>
        <v>0.15873412451295402</v>
      </c>
      <c r="I9" s="182">
        <f t="shared" si="0"/>
        <v>-0.11734012585361644</v>
      </c>
      <c r="K9" s="19">
        <v>4315.2099999999991</v>
      </c>
      <c r="L9" s="140">
        <v>4096.3830000000007</v>
      </c>
      <c r="M9" s="247">
        <f>K9/K7</f>
        <v>0.13298769515341211</v>
      </c>
      <c r="N9" s="215">
        <f>L9/L7</f>
        <v>0.12591564250149467</v>
      </c>
      <c r="O9" s="182">
        <f t="shared" si="1"/>
        <v>-5.0710625902331163E-2</v>
      </c>
      <c r="Q9" s="189">
        <f t="shared" si="2"/>
        <v>1.4284186867132074</v>
      </c>
      <c r="R9" s="190">
        <f t="shared" si="3"/>
        <v>1.5362459773882431</v>
      </c>
      <c r="S9" s="182">
        <f t="shared" si="4"/>
        <v>7.5487174508439406E-2</v>
      </c>
    </row>
    <row r="10" spans="1:19" ht="24" customHeight="1" thickBot="1" x14ac:dyDescent="0.3">
      <c r="A10" s="8"/>
      <c r="B10" t="s">
        <v>36</v>
      </c>
      <c r="E10" s="19">
        <v>33660.770000000004</v>
      </c>
      <c r="F10" s="140">
        <v>41059.55000000001</v>
      </c>
      <c r="G10" s="247">
        <f>E10/E7</f>
        <v>0.20688594846309871</v>
      </c>
      <c r="H10" s="215">
        <f>F10/F7</f>
        <v>0.24442447436107406</v>
      </c>
      <c r="I10" s="186">
        <f t="shared" si="0"/>
        <v>0.2198042409606199</v>
      </c>
      <c r="K10" s="19">
        <v>2030.6490000000001</v>
      </c>
      <c r="L10" s="140">
        <v>2470.2990000000009</v>
      </c>
      <c r="M10" s="247">
        <f>K10/K7</f>
        <v>6.2581271867552496E-2</v>
      </c>
      <c r="N10" s="215">
        <f>L10/L7</f>
        <v>7.5932666880953237E-2</v>
      </c>
      <c r="O10" s="209">
        <f t="shared" si="1"/>
        <v>0.21650713638841609</v>
      </c>
      <c r="Q10" s="189">
        <f t="shared" si="2"/>
        <v>0.6032687309292093</v>
      </c>
      <c r="R10" s="190">
        <f t="shared" si="3"/>
        <v>0.60163810855209088</v>
      </c>
      <c r="S10" s="182">
        <f t="shared" si="4"/>
        <v>-2.7029784464492057E-3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241317.85999999987</v>
      </c>
      <c r="F11" s="145">
        <v>268944.64999999991</v>
      </c>
      <c r="G11" s="243">
        <f>E11/E15</f>
        <v>0.59729198500905567</v>
      </c>
      <c r="H11" s="244">
        <f>F11/F15</f>
        <v>0.6155336220787776</v>
      </c>
      <c r="I11" s="164">
        <f t="shared" si="0"/>
        <v>0.11448298936514709</v>
      </c>
      <c r="J11" s="1"/>
      <c r="K11" s="17">
        <v>57602.242999999995</v>
      </c>
      <c r="L11" s="145">
        <v>62429.988000000034</v>
      </c>
      <c r="M11" s="243">
        <f>K11/K15</f>
        <v>0.63966647445215485</v>
      </c>
      <c r="N11" s="244">
        <f>L11/L15</f>
        <v>0.65741557913053161</v>
      </c>
      <c r="O11" s="164">
        <f t="shared" si="1"/>
        <v>8.381175364994102E-2</v>
      </c>
      <c r="Q11" s="191">
        <f t="shared" si="2"/>
        <v>2.3869863175481507</v>
      </c>
      <c r="R11" s="192">
        <f t="shared" si="3"/>
        <v>2.3212950322677939</v>
      </c>
      <c r="S11" s="57">
        <f t="shared" si="4"/>
        <v>-2.752059565545947E-2</v>
      </c>
    </row>
    <row r="12" spans="1:19" s="3" customFormat="1" ht="24" customHeight="1" x14ac:dyDescent="0.25">
      <c r="A12" s="46"/>
      <c r="B12" s="3" t="s">
        <v>33</v>
      </c>
      <c r="E12" s="31">
        <v>183051.6699999999</v>
      </c>
      <c r="F12" s="141">
        <v>180556.36999999991</v>
      </c>
      <c r="G12" s="247">
        <f>E12/E11</f>
        <v>0.75855003023812662</v>
      </c>
      <c r="H12" s="215">
        <f>F12/F11</f>
        <v>0.67135141003920318</v>
      </c>
      <c r="I12" s="206">
        <f t="shared" si="0"/>
        <v>-1.363167022731882E-2</v>
      </c>
      <c r="K12" s="31">
        <v>51701.61099999999</v>
      </c>
      <c r="L12" s="141">
        <v>53961.928000000036</v>
      </c>
      <c r="M12" s="247">
        <f>K12/K11</f>
        <v>0.89756246123957351</v>
      </c>
      <c r="N12" s="215">
        <f>L12/L11</f>
        <v>0.86435909614462858</v>
      </c>
      <c r="O12" s="206">
        <f t="shared" si="1"/>
        <v>4.371850231127318E-2</v>
      </c>
      <c r="Q12" s="189">
        <f t="shared" si="2"/>
        <v>2.8244271685694002</v>
      </c>
      <c r="R12" s="190">
        <f t="shared" si="3"/>
        <v>2.9886471465947206</v>
      </c>
      <c r="S12" s="182">
        <f t="shared" si="4"/>
        <v>5.8142755406399599E-2</v>
      </c>
    </row>
    <row r="13" spans="1:19" ht="24" customHeight="1" x14ac:dyDescent="0.25">
      <c r="A13" s="8"/>
      <c r="B13" s="3" t="s">
        <v>37</v>
      </c>
      <c r="D13" s="3"/>
      <c r="E13" s="19">
        <v>20367.859999999997</v>
      </c>
      <c r="F13" s="140">
        <v>26026.899999999998</v>
      </c>
      <c r="G13" s="247">
        <f>E13/E11</f>
        <v>8.4402621505097086E-2</v>
      </c>
      <c r="H13" s="215">
        <f>F13/F11</f>
        <v>9.6774187551230365E-2</v>
      </c>
      <c r="I13" s="182">
        <f t="shared" si="0"/>
        <v>0.27784165837746339</v>
      </c>
      <c r="K13" s="19">
        <v>2482.954999999999</v>
      </c>
      <c r="L13" s="140">
        <v>3172.011</v>
      </c>
      <c r="M13" s="247">
        <f>K13/K11</f>
        <v>4.3105179081307635E-2</v>
      </c>
      <c r="N13" s="215">
        <f>L13/L11</f>
        <v>5.0809091938316536E-2</v>
      </c>
      <c r="O13" s="182">
        <f t="shared" si="1"/>
        <v>0.27751449381885746</v>
      </c>
      <c r="Q13" s="189">
        <f t="shared" si="2"/>
        <v>1.2190554137744463</v>
      </c>
      <c r="R13" s="190">
        <f t="shared" si="3"/>
        <v>1.218743300200946</v>
      </c>
      <c r="S13" s="182">
        <f t="shared" si="4"/>
        <v>-2.5602902868367751E-4</v>
      </c>
    </row>
    <row r="14" spans="1:19" ht="24" customHeight="1" thickBot="1" x14ac:dyDescent="0.3">
      <c r="A14" s="8"/>
      <c r="B14" t="s">
        <v>36</v>
      </c>
      <c r="E14" s="19">
        <v>37898.329999999994</v>
      </c>
      <c r="F14" s="140">
        <v>62361.38</v>
      </c>
      <c r="G14" s="247">
        <f>E14/E11</f>
        <v>0.15704734825677641</v>
      </c>
      <c r="H14" s="215">
        <f>F14/F11</f>
        <v>0.2318744024095665</v>
      </c>
      <c r="I14" s="186">
        <f t="shared" si="0"/>
        <v>0.64549150318760762</v>
      </c>
      <c r="K14" s="19">
        <v>3417.6770000000006</v>
      </c>
      <c r="L14" s="140">
        <v>5296.0489999999991</v>
      </c>
      <c r="M14" s="247">
        <f>K14/K11</f>
        <v>5.9332359679118762E-2</v>
      </c>
      <c r="N14" s="215">
        <f>L14/L11</f>
        <v>8.4831811917054925E-2</v>
      </c>
      <c r="O14" s="209">
        <f t="shared" si="1"/>
        <v>0.54960489244595034</v>
      </c>
      <c r="Q14" s="189">
        <f t="shared" si="2"/>
        <v>0.90180147779598763</v>
      </c>
      <c r="R14" s="190">
        <f t="shared" si="3"/>
        <v>0.84925141169101759</v>
      </c>
      <c r="S14" s="182">
        <f t="shared" si="4"/>
        <v>-5.8272322011938764E-2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404019.92</v>
      </c>
      <c r="F15" s="145">
        <v>436929.25999999989</v>
      </c>
      <c r="G15" s="243">
        <f>G7+G11</f>
        <v>0.99999999999999978</v>
      </c>
      <c r="H15" s="244">
        <f>H7+H11</f>
        <v>0.99999999999999978</v>
      </c>
      <c r="I15" s="164">
        <f t="shared" si="0"/>
        <v>8.145474609271719E-2</v>
      </c>
      <c r="J15" s="1"/>
      <c r="K15" s="17">
        <v>90050.433000000019</v>
      </c>
      <c r="L15" s="145">
        <v>94962.745000000054</v>
      </c>
      <c r="M15" s="243">
        <f>M7+M11</f>
        <v>1</v>
      </c>
      <c r="N15" s="244">
        <f>N7+N11</f>
        <v>1</v>
      </c>
      <c r="O15" s="164">
        <f t="shared" si="1"/>
        <v>5.4550676063934454E-2</v>
      </c>
      <c r="Q15" s="191">
        <f t="shared" si="2"/>
        <v>2.2288612155559067</v>
      </c>
      <c r="R15" s="192">
        <f t="shared" si="3"/>
        <v>2.1734123505484635</v>
      </c>
      <c r="S15" s="57">
        <f t="shared" si="4"/>
        <v>-2.4877666056750649E-2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281883.25999999989</v>
      </c>
      <c r="F16" s="181">
        <f t="shared" ref="F16:F17" si="5">F8+F12</f>
        <v>280816.5399999998</v>
      </c>
      <c r="G16" s="245">
        <f>E16/E15</f>
        <v>0.69769644031413081</v>
      </c>
      <c r="H16" s="246">
        <f>F16/F15</f>
        <v>0.64270481679345504</v>
      </c>
      <c r="I16" s="207">
        <f t="shared" si="0"/>
        <v>-3.7842616124139079E-3</v>
      </c>
      <c r="J16" s="3"/>
      <c r="K16" s="180">
        <f t="shared" ref="K16:L18" si="6">K8+K12</f>
        <v>77803.942000000025</v>
      </c>
      <c r="L16" s="181">
        <f t="shared" si="6"/>
        <v>79928.003000000055</v>
      </c>
      <c r="M16" s="250">
        <f>K16/K15</f>
        <v>0.86400408535514772</v>
      </c>
      <c r="N16" s="246">
        <f>L16/L15</f>
        <v>0.84167747046486507</v>
      </c>
      <c r="O16" s="207">
        <f t="shared" si="1"/>
        <v>2.7300172014420941E-2</v>
      </c>
      <c r="P16" s="3"/>
      <c r="Q16" s="189">
        <f t="shared" si="2"/>
        <v>2.7601476582894651</v>
      </c>
      <c r="R16" s="190">
        <f t="shared" si="3"/>
        <v>2.8462711989827989</v>
      </c>
      <c r="S16" s="182">
        <f t="shared" si="4"/>
        <v>3.1202512095569127E-2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50577.560000000005</v>
      </c>
      <c r="F17" s="140">
        <f t="shared" si="5"/>
        <v>52691.790000000008</v>
      </c>
      <c r="G17" s="248">
        <f>E17/E15</f>
        <v>0.12518580767007728</v>
      </c>
      <c r="H17" s="215">
        <f>F17/F15</f>
        <v>0.12059570009113151</v>
      </c>
      <c r="I17" s="182">
        <f t="shared" si="0"/>
        <v>4.1801739743870664E-2</v>
      </c>
      <c r="K17" s="19">
        <f t="shared" si="6"/>
        <v>6798.1649999999981</v>
      </c>
      <c r="L17" s="140">
        <f t="shared" si="6"/>
        <v>7268.3940000000002</v>
      </c>
      <c r="M17" s="247">
        <f>K17/K15</f>
        <v>7.5492862982679904E-2</v>
      </c>
      <c r="N17" s="215">
        <f>L17/L15</f>
        <v>7.653942606650635E-2</v>
      </c>
      <c r="O17" s="182">
        <f t="shared" si="1"/>
        <v>6.9169989254453557E-2</v>
      </c>
      <c r="Q17" s="189">
        <f t="shared" si="2"/>
        <v>1.3441069517786144</v>
      </c>
      <c r="R17" s="190">
        <f t="shared" si="3"/>
        <v>1.379416793394189</v>
      </c>
      <c r="S17" s="182">
        <f t="shared" si="4"/>
        <v>2.6270113080547792E-2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71559.100000000006</v>
      </c>
      <c r="F18" s="142">
        <f>F10+F14</f>
        <v>103420.93000000001</v>
      </c>
      <c r="G18" s="249">
        <f>E18/E15</f>
        <v>0.17711775201579172</v>
      </c>
      <c r="H18" s="221">
        <f>F18/F15</f>
        <v>0.23669948311541331</v>
      </c>
      <c r="I18" s="208">
        <f t="shared" si="0"/>
        <v>0.44525196655631499</v>
      </c>
      <c r="K18" s="21">
        <f t="shared" si="6"/>
        <v>5448.3260000000009</v>
      </c>
      <c r="L18" s="142">
        <f t="shared" si="6"/>
        <v>7766.348</v>
      </c>
      <c r="M18" s="249">
        <f>K18/K15</f>
        <v>6.0503051662172458E-2</v>
      </c>
      <c r="N18" s="221">
        <f>L18/L15</f>
        <v>8.1783103468628618E-2</v>
      </c>
      <c r="O18" s="208">
        <f t="shared" si="1"/>
        <v>0.42545581890657763</v>
      </c>
      <c r="Q18" s="193">
        <f t="shared" si="2"/>
        <v>0.7613743045957817</v>
      </c>
      <c r="R18" s="194">
        <f t="shared" si="3"/>
        <v>0.75094548076487022</v>
      </c>
      <c r="S18" s="186">
        <f t="shared" si="4"/>
        <v>-1.3697367730906298E-2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topLeftCell="A59" workbookViewId="0">
      <selection activeCell="H96" sqref="H96:I96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132</v>
      </c>
    </row>
    <row r="3" spans="1:16" ht="8.25" customHeight="1" thickBot="1" x14ac:dyDescent="0.3"/>
    <row r="4" spans="1:16" x14ac:dyDescent="0.25">
      <c r="A4" s="372" t="s">
        <v>3</v>
      </c>
      <c r="B4" s="366" t="s">
        <v>1</v>
      </c>
      <c r="C4" s="359"/>
      <c r="D4" s="366" t="s">
        <v>104</v>
      </c>
      <c r="E4" s="359"/>
      <c r="F4" s="130" t="s">
        <v>0</v>
      </c>
      <c r="H4" s="375" t="s">
        <v>19</v>
      </c>
      <c r="I4" s="376"/>
      <c r="J4" s="366" t="s">
        <v>104</v>
      </c>
      <c r="K4" s="364"/>
      <c r="L4" s="130" t="s">
        <v>0</v>
      </c>
      <c r="N4" s="358" t="s">
        <v>22</v>
      </c>
      <c r="O4" s="359"/>
      <c r="P4" s="130" t="s">
        <v>0</v>
      </c>
    </row>
    <row r="5" spans="1:16" x14ac:dyDescent="0.25">
      <c r="A5" s="373"/>
      <c r="B5" s="367" t="s">
        <v>145</v>
      </c>
      <c r="C5" s="361"/>
      <c r="D5" s="367" t="str">
        <f>B5</f>
        <v>jan-fev</v>
      </c>
      <c r="E5" s="361"/>
      <c r="F5" s="131" t="s">
        <v>164</v>
      </c>
      <c r="H5" s="356" t="str">
        <f>B5</f>
        <v>jan-fev</v>
      </c>
      <c r="I5" s="361"/>
      <c r="J5" s="367" t="str">
        <f>B5</f>
        <v>jan-fev</v>
      </c>
      <c r="K5" s="357"/>
      <c r="L5" s="131" t="str">
        <f>F5</f>
        <v>2025/2024</v>
      </c>
      <c r="N5" s="356" t="str">
        <f>B5</f>
        <v>jan-fev</v>
      </c>
      <c r="O5" s="357"/>
      <c r="P5" s="131" t="str">
        <f>F5</f>
        <v>2025/2024</v>
      </c>
    </row>
    <row r="6" spans="1:16" ht="19.5" customHeight="1" thickBot="1" x14ac:dyDescent="0.3">
      <c r="A6" s="374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167</v>
      </c>
      <c r="B7" s="39">
        <v>38436.239999999998</v>
      </c>
      <c r="C7" s="147">
        <v>37104.14</v>
      </c>
      <c r="D7" s="247">
        <f>B7/$B$33</f>
        <v>9.5134517129749394E-2</v>
      </c>
      <c r="E7" s="246">
        <f>C7/$C$33</f>
        <v>8.4920245442019579E-2</v>
      </c>
      <c r="F7" s="52">
        <f>(C7-B7)/B7</f>
        <v>-3.4657396248956675E-2</v>
      </c>
      <c r="H7" s="39">
        <v>11132.673999999999</v>
      </c>
      <c r="I7" s="147">
        <v>11525.745000000003</v>
      </c>
      <c r="J7" s="247">
        <f>H7/$H$33</f>
        <v>0.12362710127112883</v>
      </c>
      <c r="K7" s="246">
        <f>I7/$I$33</f>
        <v>0.12137122826430505</v>
      </c>
      <c r="L7" s="52">
        <f>(I7-H7)/H7</f>
        <v>3.5307869430112084E-2</v>
      </c>
      <c r="N7" s="27">
        <f t="shared" ref="N7:N33" si="0">(H7/B7)*10</f>
        <v>2.8964003763115227</v>
      </c>
      <c r="O7" s="151">
        <f t="shared" ref="O7:O33" si="1">(I7/C7)*10</f>
        <v>3.1063231757965557</v>
      </c>
      <c r="P7" s="61">
        <f>(O7-N7)/N7</f>
        <v>7.2477134446572361E-2</v>
      </c>
    </row>
    <row r="8" spans="1:16" ht="20.100000000000001" customHeight="1" x14ac:dyDescent="0.25">
      <c r="A8" s="8" t="s">
        <v>165</v>
      </c>
      <c r="B8" s="19">
        <v>34410.720000000001</v>
      </c>
      <c r="C8" s="140">
        <v>32797.379999999997</v>
      </c>
      <c r="D8" s="247">
        <f t="shared" ref="D8:D32" si="2">B8/$B$33</f>
        <v>8.5170849991752839E-2</v>
      </c>
      <c r="E8" s="215">
        <f t="shared" ref="E8:E32" si="3">C8/$C$33</f>
        <v>7.5063363804017125E-2</v>
      </c>
      <c r="F8" s="52">
        <f t="shared" ref="F8:F33" si="4">(C8-B8)/B8</f>
        <v>-4.688480799006832E-2</v>
      </c>
      <c r="H8" s="19">
        <v>10415.837</v>
      </c>
      <c r="I8" s="140">
        <v>10333.996999999999</v>
      </c>
      <c r="J8" s="247">
        <f t="shared" ref="J8:J32" si="5">H8/$H$33</f>
        <v>0.11566670645548148</v>
      </c>
      <c r="K8" s="215">
        <f t="shared" ref="K8:K32" si="6">I8/$I$33</f>
        <v>0.10882159103551599</v>
      </c>
      <c r="L8" s="52">
        <f t="shared" ref="L8:L33" si="7">(I8-H8)/H8</f>
        <v>-7.8572658155076879E-3</v>
      </c>
      <c r="N8" s="27">
        <f t="shared" si="0"/>
        <v>3.026916321425416</v>
      </c>
      <c r="O8" s="152">
        <f t="shared" si="1"/>
        <v>3.1508605260542155</v>
      </c>
      <c r="P8" s="52">
        <f t="shared" ref="P8:P71" si="8">(O8-N8)/N8</f>
        <v>4.0947350857202587E-2</v>
      </c>
    </row>
    <row r="9" spans="1:16" ht="20.100000000000001" customHeight="1" x14ac:dyDescent="0.25">
      <c r="A9" s="8" t="s">
        <v>169</v>
      </c>
      <c r="B9" s="19">
        <v>38652.840000000004</v>
      </c>
      <c r="C9" s="140">
        <v>71384.330000000016</v>
      </c>
      <c r="D9" s="247">
        <f t="shared" si="2"/>
        <v>9.56706293095647E-2</v>
      </c>
      <c r="E9" s="215">
        <f t="shared" si="3"/>
        <v>0.16337731650198936</v>
      </c>
      <c r="F9" s="52">
        <f t="shared" si="4"/>
        <v>0.84680685817652745</v>
      </c>
      <c r="H9" s="19">
        <v>4038.3780000000011</v>
      </c>
      <c r="I9" s="140">
        <v>8042.5439999999999</v>
      </c>
      <c r="J9" s="247">
        <f t="shared" si="5"/>
        <v>4.4845736610727924E-2</v>
      </c>
      <c r="K9" s="215">
        <f t="shared" si="6"/>
        <v>8.469157036267215E-2</v>
      </c>
      <c r="L9" s="52">
        <f t="shared" si="7"/>
        <v>0.99152828189931641</v>
      </c>
      <c r="N9" s="27">
        <f t="shared" si="0"/>
        <v>1.0447817029744775</v>
      </c>
      <c r="O9" s="152">
        <f t="shared" si="1"/>
        <v>1.1266539869464345</v>
      </c>
      <c r="P9" s="52">
        <f t="shared" si="8"/>
        <v>7.8363053007980396E-2</v>
      </c>
    </row>
    <row r="10" spans="1:16" ht="20.100000000000001" customHeight="1" x14ac:dyDescent="0.25">
      <c r="A10" s="8" t="s">
        <v>168</v>
      </c>
      <c r="B10" s="19">
        <v>21273.56</v>
      </c>
      <c r="C10" s="140">
        <v>21461.17</v>
      </c>
      <c r="D10" s="247">
        <f t="shared" si="2"/>
        <v>5.2654730489526333E-2</v>
      </c>
      <c r="E10" s="215">
        <f t="shared" si="3"/>
        <v>4.9118179908573742E-2</v>
      </c>
      <c r="F10" s="52">
        <f t="shared" si="4"/>
        <v>8.8189282846875151E-3</v>
      </c>
      <c r="H10" s="19">
        <v>5862.6100000000006</v>
      </c>
      <c r="I10" s="140">
        <v>6241.8009999999986</v>
      </c>
      <c r="J10" s="247">
        <f t="shared" si="5"/>
        <v>6.5103629207424268E-2</v>
      </c>
      <c r="K10" s="215">
        <f t="shared" si="6"/>
        <v>6.5728944545568824E-2</v>
      </c>
      <c r="L10" s="52">
        <f t="shared" si="7"/>
        <v>6.4679553987046376E-2</v>
      </c>
      <c r="N10" s="27">
        <f t="shared" si="0"/>
        <v>2.7558199003833868</v>
      </c>
      <c r="O10" s="152">
        <f t="shared" si="1"/>
        <v>2.9084159903677191</v>
      </c>
      <c r="P10" s="52">
        <f t="shared" si="8"/>
        <v>5.5372301347814269E-2</v>
      </c>
    </row>
    <row r="11" spans="1:16" ht="20.100000000000001" customHeight="1" x14ac:dyDescent="0.25">
      <c r="A11" s="8" t="s">
        <v>173</v>
      </c>
      <c r="B11" s="19">
        <v>18775.87</v>
      </c>
      <c r="C11" s="140">
        <v>27401.68</v>
      </c>
      <c r="D11" s="247">
        <f t="shared" si="2"/>
        <v>4.6472634319614708E-2</v>
      </c>
      <c r="E11" s="215">
        <f t="shared" si="3"/>
        <v>6.2714225181440111E-2</v>
      </c>
      <c r="F11" s="52">
        <f t="shared" si="4"/>
        <v>0.45940933762323671</v>
      </c>
      <c r="H11" s="19">
        <v>4129.3369999999995</v>
      </c>
      <c r="I11" s="140">
        <v>5963.9450000000006</v>
      </c>
      <c r="J11" s="247">
        <f t="shared" si="5"/>
        <v>4.5855826145777677E-2</v>
      </c>
      <c r="K11" s="215">
        <f t="shared" si="6"/>
        <v>6.2802997112183262E-2</v>
      </c>
      <c r="L11" s="52">
        <f t="shared" si="7"/>
        <v>0.44428633458591565</v>
      </c>
      <c r="N11" s="27">
        <f t="shared" si="0"/>
        <v>2.1992786486058966</v>
      </c>
      <c r="O11" s="152">
        <f t="shared" si="1"/>
        <v>2.1764888138245539</v>
      </c>
      <c r="P11" s="52">
        <f t="shared" si="8"/>
        <v>-1.0362413510352107E-2</v>
      </c>
    </row>
    <row r="12" spans="1:16" ht="20.100000000000001" customHeight="1" x14ac:dyDescent="0.25">
      <c r="A12" s="8" t="s">
        <v>170</v>
      </c>
      <c r="B12" s="19">
        <v>16692.660000000003</v>
      </c>
      <c r="C12" s="140">
        <v>16146.62</v>
      </c>
      <c r="D12" s="247">
        <f t="shared" si="2"/>
        <v>4.1316428160274858E-2</v>
      </c>
      <c r="E12" s="215">
        <f t="shared" si="3"/>
        <v>3.6954769291486673E-2</v>
      </c>
      <c r="F12" s="52">
        <f t="shared" si="4"/>
        <v>-3.2711383326564043E-2</v>
      </c>
      <c r="H12" s="19">
        <v>6166.3890000000001</v>
      </c>
      <c r="I12" s="140">
        <v>5829.4120000000003</v>
      </c>
      <c r="J12" s="247">
        <f t="shared" si="5"/>
        <v>6.8477061070877934E-2</v>
      </c>
      <c r="K12" s="215">
        <f t="shared" si="6"/>
        <v>6.1386304702965307E-2</v>
      </c>
      <c r="L12" s="52">
        <f t="shared" si="7"/>
        <v>-5.4647379527953857E-2</v>
      </c>
      <c r="N12" s="27">
        <f t="shared" si="0"/>
        <v>3.6940721251136721</v>
      </c>
      <c r="O12" s="152">
        <f t="shared" si="1"/>
        <v>3.6102986259663012</v>
      </c>
      <c r="P12" s="52">
        <f t="shared" si="8"/>
        <v>-2.2677819032781616E-2</v>
      </c>
    </row>
    <row r="13" spans="1:16" ht="20.100000000000001" customHeight="1" x14ac:dyDescent="0.25">
      <c r="A13" s="8" t="s">
        <v>175</v>
      </c>
      <c r="B13" s="19">
        <v>11745.579999999996</v>
      </c>
      <c r="C13" s="140">
        <v>13244.430000000004</v>
      </c>
      <c r="D13" s="247">
        <f t="shared" si="2"/>
        <v>2.9071784381324541E-2</v>
      </c>
      <c r="E13" s="215">
        <f t="shared" si="3"/>
        <v>3.0312527020964448E-2</v>
      </c>
      <c r="F13" s="52">
        <f t="shared" si="4"/>
        <v>0.12760970509757782</v>
      </c>
      <c r="H13" s="19">
        <v>3959.7050000000008</v>
      </c>
      <c r="I13" s="140">
        <v>4567.5770000000002</v>
      </c>
      <c r="J13" s="247">
        <f t="shared" si="5"/>
        <v>4.3972081733354929E-2</v>
      </c>
      <c r="K13" s="215">
        <f t="shared" si="6"/>
        <v>4.8098620148353928E-2</v>
      </c>
      <c r="L13" s="52">
        <f t="shared" si="7"/>
        <v>0.15351446635544802</v>
      </c>
      <c r="N13" s="27">
        <f t="shared" si="0"/>
        <v>3.3712298583807714</v>
      </c>
      <c r="O13" s="152">
        <f t="shared" si="1"/>
        <v>3.4486776705377271</v>
      </c>
      <c r="P13" s="52">
        <f t="shared" si="8"/>
        <v>2.2973162735973909E-2</v>
      </c>
    </row>
    <row r="14" spans="1:16" ht="20.100000000000001" customHeight="1" x14ac:dyDescent="0.25">
      <c r="A14" s="8" t="s">
        <v>166</v>
      </c>
      <c r="B14" s="19">
        <v>25033.410000000011</v>
      </c>
      <c r="C14" s="140">
        <v>22761.320000000007</v>
      </c>
      <c r="D14" s="247">
        <f t="shared" si="2"/>
        <v>6.1960831040212071E-2</v>
      </c>
      <c r="E14" s="215">
        <f t="shared" si="3"/>
        <v>5.2093833221423531E-2</v>
      </c>
      <c r="F14" s="52">
        <f t="shared" si="4"/>
        <v>-9.0762305255256984E-2</v>
      </c>
      <c r="H14" s="19">
        <v>4726.3379999999997</v>
      </c>
      <c r="I14" s="140">
        <v>4257.1910000000007</v>
      </c>
      <c r="J14" s="247">
        <f t="shared" si="5"/>
        <v>5.248545556688218E-2</v>
      </c>
      <c r="K14" s="215">
        <f t="shared" si="6"/>
        <v>4.4830117326536814E-2</v>
      </c>
      <c r="L14" s="52">
        <f t="shared" si="7"/>
        <v>-9.9262261818769432E-2</v>
      </c>
      <c r="N14" s="27">
        <f t="shared" si="0"/>
        <v>1.8880120606821036</v>
      </c>
      <c r="O14" s="152">
        <f t="shared" si="1"/>
        <v>1.8703620879632639</v>
      </c>
      <c r="P14" s="52">
        <f t="shared" si="8"/>
        <v>-9.3484427808491425E-3</v>
      </c>
    </row>
    <row r="15" spans="1:16" ht="20.100000000000001" customHeight="1" x14ac:dyDescent="0.25">
      <c r="A15" s="8" t="s">
        <v>172</v>
      </c>
      <c r="B15" s="19">
        <v>25570.020000000004</v>
      </c>
      <c r="C15" s="140">
        <v>23535.14</v>
      </c>
      <c r="D15" s="247">
        <f t="shared" si="2"/>
        <v>6.3289008126133958E-2</v>
      </c>
      <c r="E15" s="215">
        <f t="shared" si="3"/>
        <v>5.3864875060095525E-2</v>
      </c>
      <c r="F15" s="52">
        <f t="shared" si="4"/>
        <v>-7.9580696456240718E-2</v>
      </c>
      <c r="H15" s="19">
        <v>5021.0509999999995</v>
      </c>
      <c r="I15" s="140">
        <v>4173.6380000000008</v>
      </c>
      <c r="J15" s="247">
        <f t="shared" si="5"/>
        <v>5.5758210512991103E-2</v>
      </c>
      <c r="K15" s="215">
        <f t="shared" si="6"/>
        <v>4.3950267023136251E-2</v>
      </c>
      <c r="L15" s="52">
        <f t="shared" si="7"/>
        <v>-0.16877203597414142</v>
      </c>
      <c r="N15" s="27">
        <f t="shared" si="0"/>
        <v>1.9636476623796142</v>
      </c>
      <c r="O15" s="152">
        <f t="shared" si="1"/>
        <v>1.7733644244308726</v>
      </c>
      <c r="P15" s="52">
        <f t="shared" si="8"/>
        <v>-9.6902943228700189E-2</v>
      </c>
    </row>
    <row r="16" spans="1:16" ht="20.100000000000001" customHeight="1" x14ac:dyDescent="0.25">
      <c r="A16" s="8" t="s">
        <v>177</v>
      </c>
      <c r="B16" s="19">
        <v>14729.710000000001</v>
      </c>
      <c r="C16" s="140">
        <v>15019.36</v>
      </c>
      <c r="D16" s="247">
        <f t="shared" si="2"/>
        <v>3.6457880591630215E-2</v>
      </c>
      <c r="E16" s="215">
        <f t="shared" si="3"/>
        <v>3.4374809322680736E-2</v>
      </c>
      <c r="F16" s="52">
        <f t="shared" si="4"/>
        <v>1.9664338265994348E-2</v>
      </c>
      <c r="H16" s="19">
        <v>3544.9149999999995</v>
      </c>
      <c r="I16" s="140">
        <v>3478.5839999999994</v>
      </c>
      <c r="J16" s="247">
        <f t="shared" si="5"/>
        <v>3.9365885114622384E-2</v>
      </c>
      <c r="K16" s="215">
        <f t="shared" si="6"/>
        <v>3.6631038835282154E-2</v>
      </c>
      <c r="L16" s="52">
        <f t="shared" si="7"/>
        <v>-1.8711591110083074E-2</v>
      </c>
      <c r="N16" s="27">
        <f t="shared" si="0"/>
        <v>2.4066427648609507</v>
      </c>
      <c r="O16" s="152">
        <f t="shared" si="1"/>
        <v>2.3160667298739752</v>
      </c>
      <c r="P16" s="52">
        <f t="shared" si="8"/>
        <v>-3.7635845381567778E-2</v>
      </c>
    </row>
    <row r="17" spans="1:16" ht="20.100000000000001" customHeight="1" x14ac:dyDescent="0.25">
      <c r="A17" s="8" t="s">
        <v>176</v>
      </c>
      <c r="B17" s="19">
        <v>32270.220000000005</v>
      </c>
      <c r="C17" s="140">
        <v>33850.739999999991</v>
      </c>
      <c r="D17" s="247">
        <f t="shared" si="2"/>
        <v>7.9872843893439682E-2</v>
      </c>
      <c r="E17" s="215">
        <f t="shared" si="3"/>
        <v>7.7474188842376862E-2</v>
      </c>
      <c r="F17" s="52">
        <f t="shared" si="4"/>
        <v>4.8977664236561934E-2</v>
      </c>
      <c r="H17" s="19">
        <v>3195.8130000000001</v>
      </c>
      <c r="I17" s="140">
        <v>3314.4429999999998</v>
      </c>
      <c r="J17" s="247">
        <f t="shared" si="5"/>
        <v>3.5489146398663081E-2</v>
      </c>
      <c r="K17" s="215">
        <f t="shared" si="6"/>
        <v>3.4902560999052805E-2</v>
      </c>
      <c r="L17" s="52">
        <f t="shared" si="7"/>
        <v>3.7120444781969297E-2</v>
      </c>
      <c r="N17" s="27">
        <f t="shared" si="0"/>
        <v>0.9903288542811296</v>
      </c>
      <c r="O17" s="152">
        <f t="shared" si="1"/>
        <v>0.97913457726478081</v>
      </c>
      <c r="P17" s="52">
        <f t="shared" si="8"/>
        <v>-1.1303595737876997E-2</v>
      </c>
    </row>
    <row r="18" spans="1:16" ht="20.100000000000001" customHeight="1" x14ac:dyDescent="0.25">
      <c r="A18" s="8" t="s">
        <v>178</v>
      </c>
      <c r="B18" s="19">
        <v>22793.370000000003</v>
      </c>
      <c r="C18" s="140">
        <v>14720.279999999999</v>
      </c>
      <c r="D18" s="247">
        <f t="shared" si="2"/>
        <v>5.6416450951230303E-2</v>
      </c>
      <c r="E18" s="215">
        <f t="shared" si="3"/>
        <v>3.3690304924875014E-2</v>
      </c>
      <c r="F18" s="52">
        <f t="shared" si="4"/>
        <v>-0.35418588826487712</v>
      </c>
      <c r="H18" s="19">
        <v>4481.5300000000007</v>
      </c>
      <c r="I18" s="140">
        <v>2858.0570000000002</v>
      </c>
      <c r="J18" s="247">
        <f t="shared" si="5"/>
        <v>4.9766890071478075E-2</v>
      </c>
      <c r="K18" s="215">
        <f t="shared" si="6"/>
        <v>3.0096613150767681E-2</v>
      </c>
      <c r="L18" s="52">
        <f t="shared" si="7"/>
        <v>-0.36225864827413856</v>
      </c>
      <c r="N18" s="27">
        <f t="shared" si="0"/>
        <v>1.9661550705314748</v>
      </c>
      <c r="O18" s="152">
        <f t="shared" si="1"/>
        <v>1.9415778775947201</v>
      </c>
      <c r="P18" s="52">
        <f t="shared" si="8"/>
        <v>-1.2500129468481416E-2</v>
      </c>
    </row>
    <row r="19" spans="1:16" ht="20.100000000000001" customHeight="1" x14ac:dyDescent="0.25">
      <c r="A19" s="8" t="s">
        <v>171</v>
      </c>
      <c r="B19" s="19">
        <v>9819.5599999999977</v>
      </c>
      <c r="C19" s="140">
        <v>8398.1000000000022</v>
      </c>
      <c r="D19" s="247">
        <f t="shared" si="2"/>
        <v>2.4304643196800771E-2</v>
      </c>
      <c r="E19" s="215">
        <f t="shared" si="3"/>
        <v>1.922073152070429E-2</v>
      </c>
      <c r="F19" s="52">
        <f t="shared" si="4"/>
        <v>-0.14475801359735016</v>
      </c>
      <c r="H19" s="19">
        <v>2455.451</v>
      </c>
      <c r="I19" s="140">
        <v>2322.085</v>
      </c>
      <c r="J19" s="247">
        <f t="shared" si="5"/>
        <v>2.7267509085714233E-2</v>
      </c>
      <c r="K19" s="215">
        <f t="shared" si="6"/>
        <v>2.4452589275931292E-2</v>
      </c>
      <c r="L19" s="52">
        <f t="shared" si="7"/>
        <v>-5.4314258358240497E-2</v>
      </c>
      <c r="N19" s="27">
        <f t="shared" si="0"/>
        <v>2.5005713086940768</v>
      </c>
      <c r="O19" s="152">
        <f t="shared" si="1"/>
        <v>2.7650123242161913</v>
      </c>
      <c r="P19" s="52">
        <f t="shared" si="8"/>
        <v>0.1057522393393447</v>
      </c>
    </row>
    <row r="20" spans="1:16" ht="20.100000000000001" customHeight="1" x14ac:dyDescent="0.25">
      <c r="A20" s="8" t="s">
        <v>181</v>
      </c>
      <c r="B20" s="19">
        <v>11058.090000000002</v>
      </c>
      <c r="C20" s="140">
        <v>10008.57</v>
      </c>
      <c r="D20" s="247">
        <f t="shared" si="2"/>
        <v>2.7370160362390043E-2</v>
      </c>
      <c r="E20" s="215">
        <f t="shared" si="3"/>
        <v>2.2906614219427641E-2</v>
      </c>
      <c r="F20" s="52">
        <f t="shared" si="4"/>
        <v>-9.4909699595499955E-2</v>
      </c>
      <c r="H20" s="19">
        <v>2402.4140000000002</v>
      </c>
      <c r="I20" s="140">
        <v>2176.6440000000002</v>
      </c>
      <c r="J20" s="247">
        <f t="shared" si="5"/>
        <v>2.667853912484797E-2</v>
      </c>
      <c r="K20" s="215">
        <f t="shared" si="6"/>
        <v>2.2921030768434488E-2</v>
      </c>
      <c r="L20" s="52">
        <f t="shared" si="7"/>
        <v>-9.397630882936911E-2</v>
      </c>
      <c r="N20" s="27">
        <f t="shared" si="0"/>
        <v>2.1725397423967427</v>
      </c>
      <c r="O20" s="152">
        <f t="shared" si="1"/>
        <v>2.174780213357153</v>
      </c>
      <c r="P20" s="52">
        <f t="shared" si="8"/>
        <v>1.0312681129315321E-3</v>
      </c>
    </row>
    <row r="21" spans="1:16" ht="20.100000000000001" customHeight="1" x14ac:dyDescent="0.25">
      <c r="A21" s="8" t="s">
        <v>174</v>
      </c>
      <c r="B21" s="19">
        <v>4790.59</v>
      </c>
      <c r="C21" s="140">
        <v>6799.2999999999993</v>
      </c>
      <c r="D21" s="247">
        <f t="shared" si="2"/>
        <v>1.1857311391972944E-2</v>
      </c>
      <c r="E21" s="215">
        <f t="shared" si="3"/>
        <v>1.5561557951051384E-2</v>
      </c>
      <c r="F21" s="52">
        <f t="shared" si="4"/>
        <v>0.41930325909752225</v>
      </c>
      <c r="H21" s="19">
        <v>1363.549</v>
      </c>
      <c r="I21" s="140">
        <v>1776.7310000000002</v>
      </c>
      <c r="J21" s="247">
        <f t="shared" si="5"/>
        <v>1.5142059339126114E-2</v>
      </c>
      <c r="K21" s="215">
        <f t="shared" si="6"/>
        <v>1.8709768762476261E-2</v>
      </c>
      <c r="L21" s="52">
        <f t="shared" si="7"/>
        <v>0.30301954678563092</v>
      </c>
      <c r="N21" s="27">
        <f t="shared" si="0"/>
        <v>2.8463070310755039</v>
      </c>
      <c r="O21" s="152">
        <f t="shared" si="1"/>
        <v>2.6131087023664206</v>
      </c>
      <c r="P21" s="52">
        <f t="shared" si="8"/>
        <v>-8.1930138303093439E-2</v>
      </c>
    </row>
    <row r="22" spans="1:16" ht="20.100000000000001" customHeight="1" x14ac:dyDescent="0.25">
      <c r="A22" s="8" t="s">
        <v>182</v>
      </c>
      <c r="B22" s="19">
        <v>5548.7400000000007</v>
      </c>
      <c r="C22" s="140">
        <v>5141.26</v>
      </c>
      <c r="D22" s="247">
        <f t="shared" si="2"/>
        <v>1.3733827777600663E-2</v>
      </c>
      <c r="E22" s="215">
        <f t="shared" si="3"/>
        <v>1.1766801793040821E-2</v>
      </c>
      <c r="F22" s="52">
        <f t="shared" si="4"/>
        <v>-7.3436491888248578E-2</v>
      </c>
      <c r="H22" s="19">
        <v>1458.1609999999996</v>
      </c>
      <c r="I22" s="140">
        <v>1608.1260000000002</v>
      </c>
      <c r="J22" s="247">
        <f t="shared" si="5"/>
        <v>1.6192715031142606E-2</v>
      </c>
      <c r="K22" s="215">
        <f t="shared" si="6"/>
        <v>1.693428301804038E-2</v>
      </c>
      <c r="L22" s="52">
        <f t="shared" si="7"/>
        <v>0.10284529623272097</v>
      </c>
      <c r="N22" s="27">
        <f t="shared" si="0"/>
        <v>2.6279137245572857</v>
      </c>
      <c r="O22" s="152">
        <f t="shared" si="1"/>
        <v>3.1278830481243904</v>
      </c>
      <c r="P22" s="52">
        <f t="shared" si="8"/>
        <v>0.19025332486945806</v>
      </c>
    </row>
    <row r="23" spans="1:16" ht="20.100000000000001" customHeight="1" x14ac:dyDescent="0.25">
      <c r="A23" s="8" t="s">
        <v>183</v>
      </c>
      <c r="B23" s="19">
        <v>5893.7400000000007</v>
      </c>
      <c r="C23" s="140">
        <v>5897.37</v>
      </c>
      <c r="D23" s="247">
        <f t="shared" si="2"/>
        <v>1.4587746069550229E-2</v>
      </c>
      <c r="E23" s="215">
        <f t="shared" si="3"/>
        <v>1.3497310754605902E-2</v>
      </c>
      <c r="F23" s="52">
        <f t="shared" si="4"/>
        <v>6.1590772582421341E-4</v>
      </c>
      <c r="H23" s="19">
        <v>1591.2850000000001</v>
      </c>
      <c r="I23" s="140">
        <v>1513.6849999999999</v>
      </c>
      <c r="J23" s="247">
        <f t="shared" si="5"/>
        <v>1.7671042181440711E-2</v>
      </c>
      <c r="K23" s="215">
        <f t="shared" si="6"/>
        <v>1.5939777225268695E-2</v>
      </c>
      <c r="L23" s="52">
        <f t="shared" si="7"/>
        <v>-4.8765620237732482E-2</v>
      </c>
      <c r="N23" s="27">
        <f t="shared" si="0"/>
        <v>2.6999579214556455</v>
      </c>
      <c r="O23" s="152">
        <f t="shared" si="1"/>
        <v>2.5667119410856025</v>
      </c>
      <c r="P23" s="52">
        <f t="shared" si="8"/>
        <v>-4.935113221994409E-2</v>
      </c>
    </row>
    <row r="24" spans="1:16" ht="20.100000000000001" customHeight="1" x14ac:dyDescent="0.25">
      <c r="A24" s="8" t="s">
        <v>185</v>
      </c>
      <c r="B24" s="19">
        <v>13424.4</v>
      </c>
      <c r="C24" s="140">
        <v>13621.17</v>
      </c>
      <c r="D24" s="247">
        <f t="shared" si="2"/>
        <v>3.3227074546225324E-2</v>
      </c>
      <c r="E24" s="215">
        <f t="shared" si="3"/>
        <v>3.1174771861239039E-2</v>
      </c>
      <c r="F24" s="52">
        <f t="shared" si="4"/>
        <v>1.4657638330204734E-2</v>
      </c>
      <c r="H24" s="19">
        <v>948.43500000000006</v>
      </c>
      <c r="I24" s="140">
        <v>1163.8</v>
      </c>
      <c r="J24" s="247">
        <f t="shared" si="5"/>
        <v>1.053226473658378E-2</v>
      </c>
      <c r="K24" s="215">
        <f t="shared" si="6"/>
        <v>1.2255332341119656E-2</v>
      </c>
      <c r="L24" s="52">
        <f t="shared" si="7"/>
        <v>0.22707407465983423</v>
      </c>
      <c r="N24" s="27">
        <f t="shared" si="0"/>
        <v>0.70650084919996425</v>
      </c>
      <c r="O24" s="152">
        <f t="shared" si="1"/>
        <v>0.85440531173166467</v>
      </c>
      <c r="P24" s="52">
        <f t="shared" si="8"/>
        <v>0.20934789066309858</v>
      </c>
    </row>
    <row r="25" spans="1:16" ht="20.100000000000001" customHeight="1" x14ac:dyDescent="0.25">
      <c r="A25" s="8" t="s">
        <v>180</v>
      </c>
      <c r="B25" s="19">
        <v>392.38</v>
      </c>
      <c r="C25" s="140">
        <v>523.02</v>
      </c>
      <c r="D25" s="247">
        <f t="shared" si="2"/>
        <v>9.7118973737730506E-4</v>
      </c>
      <c r="E25" s="215">
        <f t="shared" si="3"/>
        <v>1.1970358771577802E-3</v>
      </c>
      <c r="F25" s="52">
        <f t="shared" si="4"/>
        <v>0.33294255568581477</v>
      </c>
      <c r="H25" s="19">
        <v>753.875</v>
      </c>
      <c r="I25" s="140">
        <v>1054.45</v>
      </c>
      <c r="J25" s="247">
        <f t="shared" si="5"/>
        <v>8.3716976685720128E-3</v>
      </c>
      <c r="K25" s="215">
        <f t="shared" si="6"/>
        <v>1.1103828138076664E-2</v>
      </c>
      <c r="L25" s="52">
        <f t="shared" si="7"/>
        <v>0.39870668214226501</v>
      </c>
      <c r="N25" s="27">
        <f t="shared" si="0"/>
        <v>19.212880371068863</v>
      </c>
      <c r="O25" s="152">
        <f t="shared" si="1"/>
        <v>20.160796910252003</v>
      </c>
      <c r="P25" s="52">
        <f t="shared" si="8"/>
        <v>4.9337554852552548E-2</v>
      </c>
    </row>
    <row r="26" spans="1:16" ht="20.100000000000001" customHeight="1" x14ac:dyDescent="0.25">
      <c r="A26" s="8" t="s">
        <v>201</v>
      </c>
      <c r="B26" s="19">
        <v>5617.05</v>
      </c>
      <c r="C26" s="140">
        <v>7574.24</v>
      </c>
      <c r="D26" s="247">
        <f t="shared" si="2"/>
        <v>1.3902903599406677E-2</v>
      </c>
      <c r="E26" s="215">
        <f t="shared" si="3"/>
        <v>1.7335163133730156E-2</v>
      </c>
      <c r="F26" s="52">
        <f t="shared" si="4"/>
        <v>0.34843734700599061</v>
      </c>
      <c r="H26" s="19">
        <v>669.12399999999991</v>
      </c>
      <c r="I26" s="140">
        <v>832.32100000000014</v>
      </c>
      <c r="J26" s="247">
        <f t="shared" si="5"/>
        <v>7.4305472801002529E-3</v>
      </c>
      <c r="K26" s="215">
        <f t="shared" si="6"/>
        <v>8.7647108347594562E-3</v>
      </c>
      <c r="L26" s="52">
        <f t="shared" si="7"/>
        <v>0.24389649751017786</v>
      </c>
      <c r="N26" s="27">
        <f t="shared" si="0"/>
        <v>1.1912373932936324</v>
      </c>
      <c r="O26" s="152">
        <f t="shared" si="1"/>
        <v>1.0988838484125143</v>
      </c>
      <c r="P26" s="52">
        <f t="shared" si="8"/>
        <v>-7.7527405873124372E-2</v>
      </c>
    </row>
    <row r="27" spans="1:16" ht="20.100000000000001" customHeight="1" x14ac:dyDescent="0.25">
      <c r="A27" s="8" t="s">
        <v>184</v>
      </c>
      <c r="B27" s="19">
        <v>2214.8400000000006</v>
      </c>
      <c r="C27" s="140">
        <v>2720.6999999999994</v>
      </c>
      <c r="D27" s="247">
        <f t="shared" si="2"/>
        <v>5.4820069267871724E-3</v>
      </c>
      <c r="E27" s="215">
        <f t="shared" si="3"/>
        <v>6.2268661064264694E-3</v>
      </c>
      <c r="F27" s="52">
        <f t="shared" si="4"/>
        <v>0.22839573061710941</v>
      </c>
      <c r="H27" s="19">
        <v>585.44100000000003</v>
      </c>
      <c r="I27" s="140">
        <v>829.99599999999998</v>
      </c>
      <c r="J27" s="247">
        <f t="shared" si="5"/>
        <v>6.5012569123348938E-3</v>
      </c>
      <c r="K27" s="215">
        <f t="shared" si="6"/>
        <v>8.7402275492352213E-3</v>
      </c>
      <c r="L27" s="52">
        <f t="shared" si="7"/>
        <v>0.41772783252283313</v>
      </c>
      <c r="N27" s="27">
        <f t="shared" si="0"/>
        <v>2.6432654277509879</v>
      </c>
      <c r="O27" s="152">
        <f t="shared" si="1"/>
        <v>3.0506707832543101</v>
      </c>
      <c r="P27" s="52">
        <f t="shared" si="8"/>
        <v>0.15412956687061177</v>
      </c>
    </row>
    <row r="28" spans="1:16" ht="20.100000000000001" customHeight="1" x14ac:dyDescent="0.25">
      <c r="A28" s="8" t="s">
        <v>188</v>
      </c>
      <c r="B28" s="19">
        <v>2896.2700000000004</v>
      </c>
      <c r="C28" s="140">
        <v>1832.47</v>
      </c>
      <c r="D28" s="247">
        <f t="shared" si="2"/>
        <v>7.1686316852891778E-3</v>
      </c>
      <c r="E28" s="215">
        <f t="shared" si="3"/>
        <v>4.1939741000637026E-3</v>
      </c>
      <c r="F28" s="52">
        <f t="shared" si="4"/>
        <v>-0.36730001001287871</v>
      </c>
      <c r="H28" s="19">
        <v>1044.1299999999999</v>
      </c>
      <c r="I28" s="140">
        <v>829.60099999999989</v>
      </c>
      <c r="J28" s="247">
        <f t="shared" si="5"/>
        <v>1.1594947022631199E-2</v>
      </c>
      <c r="K28" s="215">
        <f t="shared" si="6"/>
        <v>8.7360680233074476E-3</v>
      </c>
      <c r="L28" s="52">
        <f t="shared" si="7"/>
        <v>-0.2054619635486003</v>
      </c>
      <c r="N28" s="27">
        <f t="shared" si="0"/>
        <v>3.6050851612591357</v>
      </c>
      <c r="O28" s="152">
        <f t="shared" si="1"/>
        <v>4.5272282765884295</v>
      </c>
      <c r="P28" s="52">
        <f t="shared" si="8"/>
        <v>0.25578955117033075</v>
      </c>
    </row>
    <row r="29" spans="1:16" ht="20.100000000000001" customHeight="1" x14ac:dyDescent="0.25">
      <c r="A29" s="8" t="s">
        <v>187</v>
      </c>
      <c r="B29" s="19">
        <v>1860.9899999999998</v>
      </c>
      <c r="C29" s="140">
        <v>1760.1499999999999</v>
      </c>
      <c r="D29" s="247">
        <f t="shared" si="2"/>
        <v>4.6061837743049871E-3</v>
      </c>
      <c r="E29" s="215">
        <f t="shared" si="3"/>
        <v>4.0284553156270638E-3</v>
      </c>
      <c r="F29" s="52">
        <f>(C29-B29)/B29</f>
        <v>-5.4186212714737815E-2</v>
      </c>
      <c r="H29" s="19">
        <v>779.33500000000015</v>
      </c>
      <c r="I29" s="140">
        <v>800.3370000000001</v>
      </c>
      <c r="J29" s="247">
        <f t="shared" si="5"/>
        <v>8.6544281247376165E-3</v>
      </c>
      <c r="K29" s="215">
        <f t="shared" si="6"/>
        <v>8.4279050695090941E-3</v>
      </c>
      <c r="L29" s="52">
        <f>(I29-H29)/H29</f>
        <v>2.694861644863884E-2</v>
      </c>
      <c r="N29" s="27">
        <f t="shared" si="0"/>
        <v>4.187744157679516</v>
      </c>
      <c r="O29" s="152">
        <f t="shared" si="1"/>
        <v>4.5469817913246038</v>
      </c>
      <c r="P29" s="52">
        <f>(O29-N29)/N29</f>
        <v>8.5783089921172756E-2</v>
      </c>
    </row>
    <row r="30" spans="1:16" ht="20.100000000000001" customHeight="1" x14ac:dyDescent="0.25">
      <c r="A30" s="8" t="s">
        <v>189</v>
      </c>
      <c r="B30" s="19">
        <v>2147.8399999999997</v>
      </c>
      <c r="C30" s="140">
        <v>3354.21</v>
      </c>
      <c r="D30" s="247">
        <f t="shared" si="2"/>
        <v>5.3161735193650809E-3</v>
      </c>
      <c r="E30" s="215">
        <f t="shared" si="3"/>
        <v>7.6767804472513447E-3</v>
      </c>
      <c r="F30" s="52">
        <f t="shared" si="4"/>
        <v>0.56166660458879647</v>
      </c>
      <c r="H30" s="19">
        <v>492.78700000000003</v>
      </c>
      <c r="I30" s="140">
        <v>724.35699999999997</v>
      </c>
      <c r="J30" s="247">
        <f t="shared" si="5"/>
        <v>5.4723445916134593E-3</v>
      </c>
      <c r="K30" s="215">
        <f t="shared" si="6"/>
        <v>7.6278018290225217E-3</v>
      </c>
      <c r="L30" s="52">
        <f t="shared" si="7"/>
        <v>0.46991905224772551</v>
      </c>
      <c r="N30" s="27">
        <f t="shared" si="0"/>
        <v>2.2943375670441006</v>
      </c>
      <c r="O30" s="152">
        <f t="shared" si="1"/>
        <v>2.1595457648745904</v>
      </c>
      <c r="P30" s="52">
        <f t="shared" si="8"/>
        <v>-5.8749769042560143E-2</v>
      </c>
    </row>
    <row r="31" spans="1:16" ht="20.100000000000001" customHeight="1" x14ac:dyDescent="0.25">
      <c r="A31" s="8" t="s">
        <v>179</v>
      </c>
      <c r="B31" s="19">
        <v>3362.72</v>
      </c>
      <c r="C31" s="140">
        <v>3569.7900000000004</v>
      </c>
      <c r="D31" s="247">
        <f t="shared" si="2"/>
        <v>8.3231539672598276E-3</v>
      </c>
      <c r="E31" s="215">
        <f t="shared" si="3"/>
        <v>8.1701783945529287E-3</v>
      </c>
      <c r="F31" s="52">
        <f t="shared" si="4"/>
        <v>6.157812723033753E-2</v>
      </c>
      <c r="H31" s="19">
        <v>658.46300000000008</v>
      </c>
      <c r="I31" s="140">
        <v>679.68099999999981</v>
      </c>
      <c r="J31" s="247">
        <f t="shared" si="5"/>
        <v>7.3121580659140225E-3</v>
      </c>
      <c r="K31" s="215">
        <f t="shared" si="6"/>
        <v>7.1573436509233092E-3</v>
      </c>
      <c r="L31" s="52">
        <f t="shared" si="7"/>
        <v>3.2223526606657824E-2</v>
      </c>
      <c r="N31" s="27">
        <f t="shared" si="0"/>
        <v>1.95812615977542</v>
      </c>
      <c r="O31" s="152">
        <f t="shared" si="1"/>
        <v>1.9039803461828277</v>
      </c>
      <c r="P31" s="52">
        <f t="shared" si="8"/>
        <v>-2.7651851400015179E-2</v>
      </c>
    </row>
    <row r="32" spans="1:16" ht="20.100000000000001" customHeight="1" thickBot="1" x14ac:dyDescent="0.3">
      <c r="A32" s="8" t="s">
        <v>17</v>
      </c>
      <c r="B32" s="19">
        <f>B33-SUM(B7:B31)</f>
        <v>34608.510000000184</v>
      </c>
      <c r="C32" s="140">
        <f>C33-SUM(C7:C31)</f>
        <v>36302.320000000182</v>
      </c>
      <c r="D32" s="247">
        <f t="shared" si="2"/>
        <v>8.5660405061216208E-2</v>
      </c>
      <c r="E32" s="215">
        <f t="shared" si="3"/>
        <v>8.3085120003178942E-2</v>
      </c>
      <c r="F32" s="52">
        <f t="shared" si="4"/>
        <v>4.894200877183065E-2</v>
      </c>
      <c r="H32" s="19">
        <f>H33-SUM(H7:H31)</f>
        <v>8173.405999999959</v>
      </c>
      <c r="I32" s="142">
        <f>I33-SUM(I7:I31)</f>
        <v>8063.9970000000758</v>
      </c>
      <c r="J32" s="247">
        <f t="shared" si="5"/>
        <v>9.0764760675831072E-2</v>
      </c>
      <c r="K32" s="215">
        <f t="shared" si="6"/>
        <v>8.4917480007555265E-2</v>
      </c>
      <c r="L32" s="52">
        <f t="shared" si="7"/>
        <v>-1.338597397460542E-2</v>
      </c>
      <c r="N32" s="27">
        <f t="shared" si="0"/>
        <v>2.3616752064737589</v>
      </c>
      <c r="O32" s="152">
        <f t="shared" si="1"/>
        <v>2.2213448066129207</v>
      </c>
      <c r="P32" s="52">
        <f t="shared" si="8"/>
        <v>-5.9419855649993046E-2</v>
      </c>
    </row>
    <row r="33" spans="1:16" ht="26.25" customHeight="1" thickBot="1" x14ac:dyDescent="0.3">
      <c r="A33" s="12" t="s">
        <v>18</v>
      </c>
      <c r="B33" s="17">
        <v>404019.92000000022</v>
      </c>
      <c r="C33" s="145">
        <v>436929.26000000013</v>
      </c>
      <c r="D33" s="243">
        <f>SUM(D7:D32)</f>
        <v>1.0000000000000002</v>
      </c>
      <c r="E33" s="244">
        <f>SUM(E7:E32)</f>
        <v>1.0000000000000004</v>
      </c>
      <c r="F33" s="57">
        <f t="shared" si="4"/>
        <v>8.1454746092717134E-2</v>
      </c>
      <c r="G33" s="1"/>
      <c r="H33" s="17">
        <v>90050.432999999975</v>
      </c>
      <c r="I33" s="145">
        <v>94962.745000000083</v>
      </c>
      <c r="J33" s="243">
        <f>SUM(J7:J32)</f>
        <v>0.99999999999999978</v>
      </c>
      <c r="K33" s="244">
        <f>SUM(K7:K32)</f>
        <v>1</v>
      </c>
      <c r="L33" s="57">
        <f t="shared" si="7"/>
        <v>5.4550676063935287E-2</v>
      </c>
      <c r="N33" s="29">
        <f t="shared" si="0"/>
        <v>2.2288612155559044</v>
      </c>
      <c r="O33" s="146">
        <f t="shared" si="1"/>
        <v>2.173412350548463</v>
      </c>
      <c r="P33" s="57">
        <f t="shared" si="8"/>
        <v>-2.4877666056749875E-2</v>
      </c>
    </row>
    <row r="35" spans="1:16" ht="15.75" thickBot="1" x14ac:dyDescent="0.3"/>
    <row r="36" spans="1:16" x14ac:dyDescent="0.25">
      <c r="A36" s="372" t="s">
        <v>2</v>
      </c>
      <c r="B36" s="366" t="s">
        <v>1</v>
      </c>
      <c r="C36" s="359"/>
      <c r="D36" s="366" t="s">
        <v>104</v>
      </c>
      <c r="E36" s="359"/>
      <c r="F36" s="130" t="s">
        <v>0</v>
      </c>
      <c r="H36" s="375" t="s">
        <v>19</v>
      </c>
      <c r="I36" s="376"/>
      <c r="J36" s="366" t="s">
        <v>104</v>
      </c>
      <c r="K36" s="364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3"/>
      <c r="B37" s="367" t="s">
        <v>56</v>
      </c>
      <c r="C37" s="361"/>
      <c r="D37" s="367" t="s">
        <v>56</v>
      </c>
      <c r="E37" s="361"/>
      <c r="F37" s="131" t="str">
        <f>F5</f>
        <v>2025/2024</v>
      </c>
      <c r="H37" s="356" t="s">
        <v>56</v>
      </c>
      <c r="I37" s="361"/>
      <c r="J37" s="367" t="s">
        <v>56</v>
      </c>
      <c r="K37" s="357"/>
      <c r="L37" s="131" t="str">
        <f>F37</f>
        <v>2025/2024</v>
      </c>
      <c r="N37" s="356" t="str">
        <f>B5</f>
        <v>jan-fev</v>
      </c>
      <c r="O37" s="357"/>
      <c r="P37" s="131" t="str">
        <f>P5</f>
        <v>2025/2024</v>
      </c>
    </row>
    <row r="38" spans="1:16" ht="19.5" customHeight="1" thickBot="1" x14ac:dyDescent="0.3">
      <c r="A38" s="374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173</v>
      </c>
      <c r="B39" s="39">
        <v>18775.87</v>
      </c>
      <c r="C39" s="147">
        <v>27401.68</v>
      </c>
      <c r="D39" s="247">
        <f t="shared" ref="D39:D61" si="9">B39/$B$62</f>
        <v>0.11540032129894359</v>
      </c>
      <c r="E39" s="246">
        <f t="shared" ref="E39:E61" si="10">C39/$C$62</f>
        <v>0.16312018106896811</v>
      </c>
      <c r="F39" s="52">
        <f>(C39-B39)/B39</f>
        <v>0.45940933762323671</v>
      </c>
      <c r="H39" s="39">
        <v>4129.3369999999995</v>
      </c>
      <c r="I39" s="147">
        <v>5963.9450000000006</v>
      </c>
      <c r="J39" s="247" t="e">
        <f t="shared" ref="J39:J61" si="11">H39/$H$62</f>
        <v>#DIV/0!</v>
      </c>
      <c r="K39" s="246" t="e">
        <f t="shared" ref="K39:K61" si="12">I39/$I$62</f>
        <v>#DIV/0!</v>
      </c>
      <c r="L39" s="52">
        <f>(I39-H39)/H39</f>
        <v>0.44428633458591565</v>
      </c>
      <c r="N39" s="27">
        <f t="shared" ref="N39:N62" si="13">(H39/B39)*10</f>
        <v>2.1992786486058966</v>
      </c>
      <c r="O39" s="151">
        <f t="shared" ref="O39:O62" si="14">(I39/C39)*10</f>
        <v>2.1764888138245539</v>
      </c>
      <c r="P39" s="61">
        <f t="shared" si="8"/>
        <v>-1.0362413510352107E-2</v>
      </c>
    </row>
    <row r="40" spans="1:16" ht="20.100000000000001" customHeight="1" x14ac:dyDescent="0.25">
      <c r="A40" s="38" t="s">
        <v>166</v>
      </c>
      <c r="B40" s="19">
        <v>25033.410000000011</v>
      </c>
      <c r="C40" s="140">
        <v>22761.320000000007</v>
      </c>
      <c r="D40" s="247">
        <f t="shared" si="9"/>
        <v>0.15386043667793764</v>
      </c>
      <c r="E40" s="215">
        <f t="shared" si="10"/>
        <v>0.13549646006262123</v>
      </c>
      <c r="F40" s="52">
        <f t="shared" ref="F40:F62" si="15">(C40-B40)/B40</f>
        <v>-9.0762305255256984E-2</v>
      </c>
      <c r="H40" s="19">
        <v>4726.3379999999997</v>
      </c>
      <c r="I40" s="140">
        <v>4257.1910000000007</v>
      </c>
      <c r="J40" s="247" t="e">
        <f t="shared" si="11"/>
        <v>#DIV/0!</v>
      </c>
      <c r="K40" s="215" t="e">
        <f t="shared" si="12"/>
        <v>#DIV/0!</v>
      </c>
      <c r="L40" s="52">
        <f t="shared" ref="L40:L62" si="16">(I40-H40)/H40</f>
        <v>-9.9262261818769432E-2</v>
      </c>
      <c r="N40" s="27">
        <f t="shared" si="13"/>
        <v>1.8880120606821036</v>
      </c>
      <c r="O40" s="152">
        <f t="shared" si="14"/>
        <v>1.8703620879632639</v>
      </c>
      <c r="P40" s="52">
        <f t="shared" si="8"/>
        <v>-9.3484427808491425E-3</v>
      </c>
    </row>
    <row r="41" spans="1:16" ht="20.100000000000001" customHeight="1" x14ac:dyDescent="0.25">
      <c r="A41" s="38" t="s">
        <v>172</v>
      </c>
      <c r="B41" s="19">
        <v>25570.020000000004</v>
      </c>
      <c r="C41" s="140">
        <v>23535.14</v>
      </c>
      <c r="D41" s="247">
        <f t="shared" si="9"/>
        <v>0.15715855103494084</v>
      </c>
      <c r="E41" s="215">
        <f t="shared" si="10"/>
        <v>0.14010295347889307</v>
      </c>
      <c r="F41" s="52">
        <f t="shared" si="15"/>
        <v>-7.9580696456240718E-2</v>
      </c>
      <c r="H41" s="19">
        <v>5021.0509999999995</v>
      </c>
      <c r="I41" s="140">
        <v>4173.6380000000008</v>
      </c>
      <c r="J41" s="247" t="e">
        <f t="shared" si="11"/>
        <v>#DIV/0!</v>
      </c>
      <c r="K41" s="215" t="e">
        <f t="shared" si="12"/>
        <v>#DIV/0!</v>
      </c>
      <c r="L41" s="52">
        <f t="shared" si="16"/>
        <v>-0.16877203597414142</v>
      </c>
      <c r="N41" s="27">
        <f t="shared" si="13"/>
        <v>1.9636476623796142</v>
      </c>
      <c r="O41" s="152">
        <f t="shared" si="14"/>
        <v>1.7733644244308726</v>
      </c>
      <c r="P41" s="52">
        <f t="shared" si="8"/>
        <v>-9.6902943228700189E-2</v>
      </c>
    </row>
    <row r="42" spans="1:16" ht="20.100000000000001" customHeight="1" x14ac:dyDescent="0.25">
      <c r="A42" s="38" t="s">
        <v>177</v>
      </c>
      <c r="B42" s="19">
        <v>14729.710000000001</v>
      </c>
      <c r="C42" s="140">
        <v>15019.36</v>
      </c>
      <c r="D42" s="247">
        <f t="shared" si="9"/>
        <v>9.0531797814975432E-2</v>
      </c>
      <c r="E42" s="215">
        <f t="shared" si="10"/>
        <v>8.9409142897078464E-2</v>
      </c>
      <c r="F42" s="52">
        <f t="shared" si="15"/>
        <v>1.9664338265994348E-2</v>
      </c>
      <c r="H42" s="19">
        <v>3544.9149999999995</v>
      </c>
      <c r="I42" s="140">
        <v>3478.5839999999994</v>
      </c>
      <c r="J42" s="247" t="e">
        <f t="shared" si="11"/>
        <v>#DIV/0!</v>
      </c>
      <c r="K42" s="215" t="e">
        <f t="shared" si="12"/>
        <v>#DIV/0!</v>
      </c>
      <c r="L42" s="52">
        <f t="shared" si="16"/>
        <v>-1.8711591110083074E-2</v>
      </c>
      <c r="N42" s="27">
        <f t="shared" si="13"/>
        <v>2.4066427648609507</v>
      </c>
      <c r="O42" s="152">
        <f t="shared" si="14"/>
        <v>2.3160667298739752</v>
      </c>
      <c r="P42" s="52">
        <f t="shared" si="8"/>
        <v>-3.7635845381567778E-2</v>
      </c>
    </row>
    <row r="43" spans="1:16" ht="20.100000000000001" customHeight="1" x14ac:dyDescent="0.25">
      <c r="A43" s="38" t="s">
        <v>176</v>
      </c>
      <c r="B43" s="19">
        <v>32270.220000000005</v>
      </c>
      <c r="C43" s="140">
        <v>33850.739999999991</v>
      </c>
      <c r="D43" s="247">
        <f t="shared" si="9"/>
        <v>0.19833934493515329</v>
      </c>
      <c r="E43" s="215">
        <f t="shared" si="10"/>
        <v>0.20151095984328554</v>
      </c>
      <c r="F43" s="52">
        <f t="shared" si="15"/>
        <v>4.8977664236561934E-2</v>
      </c>
      <c r="H43" s="19">
        <v>3195.8130000000001</v>
      </c>
      <c r="I43" s="140">
        <v>3314.4429999999998</v>
      </c>
      <c r="J43" s="247" t="e">
        <f t="shared" si="11"/>
        <v>#DIV/0!</v>
      </c>
      <c r="K43" s="215" t="e">
        <f t="shared" si="12"/>
        <v>#DIV/0!</v>
      </c>
      <c r="L43" s="52">
        <f t="shared" si="16"/>
        <v>3.7120444781969297E-2</v>
      </c>
      <c r="N43" s="27">
        <f t="shared" si="13"/>
        <v>0.9903288542811296</v>
      </c>
      <c r="O43" s="152">
        <f t="shared" si="14"/>
        <v>0.97913457726478081</v>
      </c>
      <c r="P43" s="52">
        <f t="shared" si="8"/>
        <v>-1.1303595737876997E-2</v>
      </c>
    </row>
    <row r="44" spans="1:16" ht="20.100000000000001" customHeight="1" x14ac:dyDescent="0.25">
      <c r="A44" s="38" t="s">
        <v>171</v>
      </c>
      <c r="B44" s="19">
        <v>9819.5599999999977</v>
      </c>
      <c r="C44" s="140">
        <v>8398.1000000000022</v>
      </c>
      <c r="D44" s="247">
        <f t="shared" si="9"/>
        <v>6.0353015813075742E-2</v>
      </c>
      <c r="E44" s="215">
        <f t="shared" si="10"/>
        <v>4.9993270216837124E-2</v>
      </c>
      <c r="F44" s="52">
        <f t="shared" si="15"/>
        <v>-0.14475801359735016</v>
      </c>
      <c r="H44" s="19">
        <v>2455.451</v>
      </c>
      <c r="I44" s="140">
        <v>2322.085</v>
      </c>
      <c r="J44" s="247" t="e">
        <f t="shared" si="11"/>
        <v>#DIV/0!</v>
      </c>
      <c r="K44" s="215" t="e">
        <f t="shared" si="12"/>
        <v>#DIV/0!</v>
      </c>
      <c r="L44" s="52">
        <f t="shared" si="16"/>
        <v>-5.4314258358240497E-2</v>
      </c>
      <c r="N44" s="27">
        <f t="shared" si="13"/>
        <v>2.5005713086940768</v>
      </c>
      <c r="O44" s="152">
        <f t="shared" si="14"/>
        <v>2.7650123242161913</v>
      </c>
      <c r="P44" s="52">
        <f t="shared" si="8"/>
        <v>0.1057522393393447</v>
      </c>
    </row>
    <row r="45" spans="1:16" ht="20.100000000000001" customHeight="1" x14ac:dyDescent="0.25">
      <c r="A45" s="38" t="s">
        <v>181</v>
      </c>
      <c r="B45" s="19">
        <v>11058.090000000002</v>
      </c>
      <c r="C45" s="140">
        <v>10008.57</v>
      </c>
      <c r="D45" s="247">
        <f t="shared" si="9"/>
        <v>6.7965273457508787E-2</v>
      </c>
      <c r="E45" s="215">
        <f t="shared" si="10"/>
        <v>5.9580279407738586E-2</v>
      </c>
      <c r="F45" s="52">
        <f t="shared" si="15"/>
        <v>-9.4909699595499955E-2</v>
      </c>
      <c r="H45" s="19">
        <v>2402.4140000000002</v>
      </c>
      <c r="I45" s="140">
        <v>2176.6440000000002</v>
      </c>
      <c r="J45" s="247" t="e">
        <f t="shared" si="11"/>
        <v>#DIV/0!</v>
      </c>
      <c r="K45" s="215" t="e">
        <f t="shared" si="12"/>
        <v>#DIV/0!</v>
      </c>
      <c r="L45" s="52">
        <f t="shared" si="16"/>
        <v>-9.397630882936911E-2</v>
      </c>
      <c r="N45" s="27">
        <f t="shared" si="13"/>
        <v>2.1725397423967427</v>
      </c>
      <c r="O45" s="152">
        <f t="shared" si="14"/>
        <v>2.174780213357153</v>
      </c>
      <c r="P45" s="52">
        <f t="shared" si="8"/>
        <v>1.0312681129315321E-3</v>
      </c>
    </row>
    <row r="46" spans="1:16" ht="20.100000000000001" customHeight="1" x14ac:dyDescent="0.25">
      <c r="A46" s="38" t="s">
        <v>174</v>
      </c>
      <c r="B46" s="19">
        <v>4790.59</v>
      </c>
      <c r="C46" s="140">
        <v>6799.2999999999993</v>
      </c>
      <c r="D46" s="247">
        <f t="shared" si="9"/>
        <v>2.9443941889856835E-2</v>
      </c>
      <c r="E46" s="215">
        <f t="shared" si="10"/>
        <v>4.0475731675657656E-2</v>
      </c>
      <c r="F46" s="52">
        <f t="shared" si="15"/>
        <v>0.41930325909752225</v>
      </c>
      <c r="H46" s="19">
        <v>1363.549</v>
      </c>
      <c r="I46" s="140">
        <v>1776.7310000000002</v>
      </c>
      <c r="J46" s="247" t="e">
        <f t="shared" si="11"/>
        <v>#DIV/0!</v>
      </c>
      <c r="K46" s="215" t="e">
        <f t="shared" si="12"/>
        <v>#DIV/0!</v>
      </c>
      <c r="L46" s="52">
        <f t="shared" si="16"/>
        <v>0.30301954678563092</v>
      </c>
      <c r="N46" s="27">
        <f t="shared" si="13"/>
        <v>2.8463070310755039</v>
      </c>
      <c r="O46" s="152">
        <f t="shared" si="14"/>
        <v>2.6131087023664206</v>
      </c>
      <c r="P46" s="52">
        <f t="shared" si="8"/>
        <v>-8.1930138303093439E-2</v>
      </c>
    </row>
    <row r="47" spans="1:16" ht="20.100000000000001" customHeight="1" x14ac:dyDescent="0.25">
      <c r="A47" s="38" t="s">
        <v>183</v>
      </c>
      <c r="B47" s="19">
        <v>5893.7400000000007</v>
      </c>
      <c r="C47" s="140">
        <v>5897.37</v>
      </c>
      <c r="D47" s="247">
        <f t="shared" si="9"/>
        <v>3.622412648002122E-2</v>
      </c>
      <c r="E47" s="215">
        <f t="shared" si="10"/>
        <v>3.5106608873277129E-2</v>
      </c>
      <c r="F47" s="52">
        <f t="shared" si="15"/>
        <v>6.1590772582421341E-4</v>
      </c>
      <c r="H47" s="19">
        <v>1591.2850000000001</v>
      </c>
      <c r="I47" s="140">
        <v>1513.6849999999999</v>
      </c>
      <c r="J47" s="247" t="e">
        <f t="shared" si="11"/>
        <v>#DIV/0!</v>
      </c>
      <c r="K47" s="215" t="e">
        <f t="shared" si="12"/>
        <v>#DIV/0!</v>
      </c>
      <c r="L47" s="52">
        <f t="shared" si="16"/>
        <v>-4.8765620237732482E-2</v>
      </c>
      <c r="N47" s="27">
        <f t="shared" si="13"/>
        <v>2.6999579214556455</v>
      </c>
      <c r="O47" s="152">
        <f t="shared" si="14"/>
        <v>2.5667119410856025</v>
      </c>
      <c r="P47" s="52">
        <f t="shared" si="8"/>
        <v>-4.935113221994409E-2</v>
      </c>
    </row>
    <row r="48" spans="1:16" ht="20.100000000000001" customHeight="1" x14ac:dyDescent="0.25">
      <c r="A48" s="38" t="s">
        <v>179</v>
      </c>
      <c r="B48" s="19">
        <v>3362.72</v>
      </c>
      <c r="C48" s="140">
        <v>3569.7900000000004</v>
      </c>
      <c r="D48" s="247">
        <f t="shared" si="9"/>
        <v>2.066796204055437E-2</v>
      </c>
      <c r="E48" s="215">
        <f t="shared" si="10"/>
        <v>2.1250696715609838E-2</v>
      </c>
      <c r="F48" s="52">
        <f t="shared" si="15"/>
        <v>6.157812723033753E-2</v>
      </c>
      <c r="H48" s="19">
        <v>658.46300000000008</v>
      </c>
      <c r="I48" s="140">
        <v>679.68099999999981</v>
      </c>
      <c r="J48" s="247" t="e">
        <f t="shared" si="11"/>
        <v>#DIV/0!</v>
      </c>
      <c r="K48" s="215" t="e">
        <f t="shared" si="12"/>
        <v>#DIV/0!</v>
      </c>
      <c r="L48" s="52">
        <f t="shared" si="16"/>
        <v>3.2223526606657824E-2</v>
      </c>
      <c r="N48" s="27">
        <f t="shared" si="13"/>
        <v>1.95812615977542</v>
      </c>
      <c r="O48" s="152">
        <f t="shared" si="14"/>
        <v>1.9039803461828277</v>
      </c>
      <c r="P48" s="52">
        <f t="shared" si="8"/>
        <v>-2.7651851400015179E-2</v>
      </c>
    </row>
    <row r="49" spans="1:16" ht="20.100000000000001" customHeight="1" x14ac:dyDescent="0.25">
      <c r="A49" s="38" t="s">
        <v>190</v>
      </c>
      <c r="B49" s="19">
        <v>2676.0699999999997</v>
      </c>
      <c r="C49" s="140">
        <v>2104.19</v>
      </c>
      <c r="D49" s="247">
        <f t="shared" si="9"/>
        <v>1.6447671283326099E-2</v>
      </c>
      <c r="E49" s="215">
        <f t="shared" si="10"/>
        <v>1.2526087955319237E-2</v>
      </c>
      <c r="F49" s="52">
        <f t="shared" si="15"/>
        <v>-0.21370143531372487</v>
      </c>
      <c r="H49" s="19">
        <v>886.12799999999993</v>
      </c>
      <c r="I49" s="140">
        <v>651.14100000000008</v>
      </c>
      <c r="J49" s="247" t="e">
        <f t="shared" si="11"/>
        <v>#DIV/0!</v>
      </c>
      <c r="K49" s="215" t="e">
        <f t="shared" si="12"/>
        <v>#DIV/0!</v>
      </c>
      <c r="L49" s="52">
        <f t="shared" si="16"/>
        <v>-0.26518403661773454</v>
      </c>
      <c r="N49" s="27">
        <f t="shared" si="13"/>
        <v>3.3113035159767867</v>
      </c>
      <c r="O49" s="152">
        <f t="shared" si="14"/>
        <v>3.0944971699323731</v>
      </c>
      <c r="P49" s="52">
        <f t="shared" si="8"/>
        <v>-6.5474622002585858E-2</v>
      </c>
    </row>
    <row r="50" spans="1:16" ht="20.100000000000001" customHeight="1" x14ac:dyDescent="0.25">
      <c r="A50" s="38" t="s">
        <v>186</v>
      </c>
      <c r="B50" s="19">
        <v>3258.2100000000005</v>
      </c>
      <c r="C50" s="140">
        <v>1972.4199999999996</v>
      </c>
      <c r="D50" s="247">
        <f t="shared" si="9"/>
        <v>2.0025622293903349E-2</v>
      </c>
      <c r="E50" s="215">
        <f t="shared" si="10"/>
        <v>1.1741670859014995E-2</v>
      </c>
      <c r="F50" s="52">
        <f t="shared" si="15"/>
        <v>-0.39463079420909047</v>
      </c>
      <c r="H50" s="19">
        <v>1015.3409999999999</v>
      </c>
      <c r="I50" s="140">
        <v>595.7109999999999</v>
      </c>
      <c r="J50" s="247" t="e">
        <f t="shared" si="11"/>
        <v>#DIV/0!</v>
      </c>
      <c r="K50" s="215" t="e">
        <f t="shared" si="12"/>
        <v>#DIV/0!</v>
      </c>
      <c r="L50" s="52">
        <f t="shared" si="16"/>
        <v>-0.41328972236913514</v>
      </c>
      <c r="N50" s="27">
        <f t="shared" si="13"/>
        <v>3.1162540167760815</v>
      </c>
      <c r="O50" s="152">
        <f t="shared" si="14"/>
        <v>3.0202036077508847</v>
      </c>
      <c r="P50" s="52">
        <f t="shared" si="8"/>
        <v>-3.0822393973057971E-2</v>
      </c>
    </row>
    <row r="51" spans="1:16" ht="20.100000000000001" customHeight="1" x14ac:dyDescent="0.25">
      <c r="A51" s="38" t="s">
        <v>191</v>
      </c>
      <c r="B51" s="19">
        <v>586.90999999999985</v>
      </c>
      <c r="C51" s="140">
        <v>1658.5100000000002</v>
      </c>
      <c r="D51" s="247">
        <f t="shared" si="9"/>
        <v>3.6072684021333217E-3</v>
      </c>
      <c r="E51" s="215">
        <f t="shared" si="10"/>
        <v>9.8729877695343631E-3</v>
      </c>
      <c r="F51" s="52">
        <f t="shared" si="15"/>
        <v>1.8258336031078028</v>
      </c>
      <c r="H51" s="19">
        <v>182.97299999999996</v>
      </c>
      <c r="I51" s="140">
        <v>522.71</v>
      </c>
      <c r="J51" s="247" t="e">
        <f t="shared" si="11"/>
        <v>#DIV/0!</v>
      </c>
      <c r="K51" s="215" t="e">
        <f t="shared" si="12"/>
        <v>#DIV/0!</v>
      </c>
      <c r="L51" s="52">
        <f t="shared" si="16"/>
        <v>1.856760287036886</v>
      </c>
      <c r="N51" s="27">
        <f t="shared" si="13"/>
        <v>3.1175648736603567</v>
      </c>
      <c r="O51" s="152">
        <f t="shared" si="14"/>
        <v>3.1516843431755008</v>
      </c>
      <c r="P51" s="52">
        <f t="shared" si="8"/>
        <v>1.0944269292809993E-2</v>
      </c>
    </row>
    <row r="52" spans="1:16" ht="20.100000000000001" customHeight="1" x14ac:dyDescent="0.25">
      <c r="A52" s="38" t="s">
        <v>195</v>
      </c>
      <c r="B52" s="19">
        <v>375.28000000000003</v>
      </c>
      <c r="C52" s="140">
        <v>1378.5</v>
      </c>
      <c r="D52" s="247">
        <f t="shared" si="9"/>
        <v>2.3065473172251172E-3</v>
      </c>
      <c r="E52" s="215">
        <f t="shared" si="10"/>
        <v>8.2061088810457088E-3</v>
      </c>
      <c r="F52" s="52">
        <f t="shared" si="15"/>
        <v>2.6732573012150924</v>
      </c>
      <c r="H52" s="19">
        <v>107.80799999999999</v>
      </c>
      <c r="I52" s="140">
        <v>223.27600000000001</v>
      </c>
      <c r="J52" s="247" t="e">
        <f t="shared" si="11"/>
        <v>#DIV/0!</v>
      </c>
      <c r="K52" s="215" t="e">
        <f t="shared" si="12"/>
        <v>#DIV/0!</v>
      </c>
      <c r="L52" s="52">
        <f t="shared" si="16"/>
        <v>1.0710522410210748</v>
      </c>
      <c r="N52" s="27">
        <f t="shared" ref="N52" si="17">(H52/B52)*10</f>
        <v>2.8727350245150287</v>
      </c>
      <c r="O52" s="152">
        <f t="shared" ref="O52" si="18">(I52/C52)*10</f>
        <v>1.619702575262967</v>
      </c>
      <c r="P52" s="52">
        <f t="shared" ref="P52" si="19">(O52-N52)/N52</f>
        <v>-0.43618100470773385</v>
      </c>
    </row>
    <row r="53" spans="1:16" ht="20.100000000000001" customHeight="1" x14ac:dyDescent="0.25">
      <c r="A53" s="38" t="s">
        <v>193</v>
      </c>
      <c r="B53" s="19">
        <v>1688.72</v>
      </c>
      <c r="C53" s="140">
        <v>767.59</v>
      </c>
      <c r="D53" s="247">
        <f t="shared" si="9"/>
        <v>1.0379217079365805E-2</v>
      </c>
      <c r="E53" s="215">
        <f t="shared" si="10"/>
        <v>4.5694066855291081E-3</v>
      </c>
      <c r="F53" s="52">
        <f t="shared" si="15"/>
        <v>-0.54546046709934148</v>
      </c>
      <c r="H53" s="19">
        <v>387.04300000000001</v>
      </c>
      <c r="I53" s="140">
        <v>214.38600000000002</v>
      </c>
      <c r="J53" s="247" t="e">
        <f t="shared" si="11"/>
        <v>#DIV/0!</v>
      </c>
      <c r="K53" s="215" t="e">
        <f t="shared" si="12"/>
        <v>#DIV/0!</v>
      </c>
      <c r="L53" s="52">
        <f t="shared" si="16"/>
        <v>-0.44609255302382417</v>
      </c>
      <c r="N53" s="27">
        <f t="shared" ref="N53" si="20">(H53/B53)*10</f>
        <v>2.2919311668008908</v>
      </c>
      <c r="O53" s="152">
        <f t="shared" ref="O53" si="21">(I53/C53)*10</f>
        <v>2.7929754165635301</v>
      </c>
      <c r="P53" s="52">
        <f t="shared" ref="P53" si="22">(O53-N53)/N53</f>
        <v>0.21861225896325839</v>
      </c>
    </row>
    <row r="54" spans="1:16" ht="20.100000000000001" customHeight="1" x14ac:dyDescent="0.25">
      <c r="A54" s="38" t="s">
        <v>197</v>
      </c>
      <c r="B54" s="19">
        <v>488.78000000000009</v>
      </c>
      <c r="C54" s="140">
        <v>552.08999999999992</v>
      </c>
      <c r="D54" s="247">
        <f t="shared" si="9"/>
        <v>3.0041414349640076E-3</v>
      </c>
      <c r="E54" s="215">
        <f t="shared" si="10"/>
        <v>3.2865510715535179E-3</v>
      </c>
      <c r="F54" s="52">
        <f t="shared" si="15"/>
        <v>0.12952657637382836</v>
      </c>
      <c r="H54" s="19">
        <v>127.16700000000002</v>
      </c>
      <c r="I54" s="140">
        <v>126.85500000000002</v>
      </c>
      <c r="J54" s="247" t="e">
        <f t="shared" si="11"/>
        <v>#DIV/0!</v>
      </c>
      <c r="K54" s="215" t="e">
        <f t="shared" si="12"/>
        <v>#DIV/0!</v>
      </c>
      <c r="L54" s="52">
        <f t="shared" si="16"/>
        <v>-2.453466701266819E-3</v>
      </c>
      <c r="N54" s="27">
        <f t="shared" ref="N54" si="23">(H54/B54)*10</f>
        <v>2.6017226564098368</v>
      </c>
      <c r="O54" s="152">
        <f t="shared" ref="O54" si="24">(I54/C54)*10</f>
        <v>2.297723197304788</v>
      </c>
      <c r="P54" s="52">
        <f t="shared" ref="P54" si="25">(O54-N54)/N54</f>
        <v>-0.11684545174563034</v>
      </c>
    </row>
    <row r="55" spans="1:16" ht="20.100000000000001" customHeight="1" x14ac:dyDescent="0.25">
      <c r="A55" s="38" t="s">
        <v>194</v>
      </c>
      <c r="B55" s="19">
        <v>467.46</v>
      </c>
      <c r="C55" s="140">
        <v>897.46</v>
      </c>
      <c r="D55" s="247">
        <f t="shared" si="9"/>
        <v>2.8731043724953449E-3</v>
      </c>
      <c r="E55" s="215">
        <f t="shared" si="10"/>
        <v>5.3425132218957424E-3</v>
      </c>
      <c r="F55" s="52">
        <f t="shared" si="15"/>
        <v>0.91986480126641867</v>
      </c>
      <c r="H55" s="19">
        <v>103.48000000000002</v>
      </c>
      <c r="I55" s="140">
        <v>119.91700000000002</v>
      </c>
      <c r="J55" s="247" t="e">
        <f t="shared" si="11"/>
        <v>#DIV/0!</v>
      </c>
      <c r="K55" s="215" t="e">
        <f t="shared" si="12"/>
        <v>#DIV/0!</v>
      </c>
      <c r="L55" s="52">
        <f t="shared" si="16"/>
        <v>0.15884228836490139</v>
      </c>
      <c r="N55" s="27">
        <f t="shared" ref="N55:N56" si="26">(H55/B55)*10</f>
        <v>2.2136653403499769</v>
      </c>
      <c r="O55" s="152">
        <f t="shared" ref="O55:O56" si="27">(I55/C55)*10</f>
        <v>1.3361821139660821</v>
      </c>
      <c r="P55" s="52">
        <f t="shared" ref="P55:P56" si="28">(O55-N55)/N55</f>
        <v>-0.39639380460515594</v>
      </c>
    </row>
    <row r="56" spans="1:16" ht="20.100000000000001" customHeight="1" x14ac:dyDescent="0.25">
      <c r="A56" s="38" t="s">
        <v>196</v>
      </c>
      <c r="B56" s="19">
        <v>856.19</v>
      </c>
      <c r="C56" s="140">
        <v>429.39999999999992</v>
      </c>
      <c r="D56" s="247">
        <f t="shared" si="9"/>
        <v>5.2623181292234412E-3</v>
      </c>
      <c r="E56" s="215">
        <f t="shared" si="10"/>
        <v>2.5561865458984595E-3</v>
      </c>
      <c r="F56" s="52">
        <f t="shared" si="15"/>
        <v>-0.49847580560389648</v>
      </c>
      <c r="H56" s="19">
        <v>194.28099999999995</v>
      </c>
      <c r="I56" s="140">
        <v>110.34399999999999</v>
      </c>
      <c r="J56" s="247" t="e">
        <f t="shared" si="11"/>
        <v>#DIV/0!</v>
      </c>
      <c r="K56" s="215" t="e">
        <f t="shared" si="12"/>
        <v>#DIV/0!</v>
      </c>
      <c r="L56" s="52">
        <f t="shared" si="16"/>
        <v>-0.4320391597737297</v>
      </c>
      <c r="N56" s="27">
        <f t="shared" si="26"/>
        <v>2.269134187505109</v>
      </c>
      <c r="O56" s="152">
        <f t="shared" si="27"/>
        <v>2.5697251979506293</v>
      </c>
      <c r="P56" s="52">
        <f t="shared" si="28"/>
        <v>0.13246947320291233</v>
      </c>
    </row>
    <row r="57" spans="1:16" ht="20.100000000000001" customHeight="1" x14ac:dyDescent="0.25">
      <c r="A57" s="38" t="s">
        <v>192</v>
      </c>
      <c r="B57" s="19">
        <v>246.46999999999994</v>
      </c>
      <c r="C57" s="140">
        <v>303.84000000000003</v>
      </c>
      <c r="D57" s="247">
        <f t="shared" si="9"/>
        <v>1.5148548211374826E-3</v>
      </c>
      <c r="E57" s="215">
        <f t="shared" si="10"/>
        <v>1.808737121811337E-3</v>
      </c>
      <c r="F57" s="52">
        <f t="shared" si="15"/>
        <v>0.23276666531423745</v>
      </c>
      <c r="H57" s="19">
        <v>84.246000000000024</v>
      </c>
      <c r="I57" s="140">
        <v>106.41099999999999</v>
      </c>
      <c r="J57" s="247" t="e">
        <f t="shared" si="11"/>
        <v>#DIV/0!</v>
      </c>
      <c r="K57" s="215" t="e">
        <f t="shared" si="12"/>
        <v>#DIV/0!</v>
      </c>
      <c r="L57" s="52">
        <f t="shared" si="16"/>
        <v>0.26309854473802857</v>
      </c>
      <c r="N57" s="27">
        <f t="shared" si="13"/>
        <v>3.4181036231590065</v>
      </c>
      <c r="O57" s="152">
        <f t="shared" si="14"/>
        <v>3.5022051079515526</v>
      </c>
      <c r="P57" s="52">
        <f t="shared" si="8"/>
        <v>2.4604720647649535E-2</v>
      </c>
    </row>
    <row r="58" spans="1:16" ht="20.100000000000001" customHeight="1" x14ac:dyDescent="0.25">
      <c r="A58" s="38" t="s">
        <v>198</v>
      </c>
      <c r="B58" s="19">
        <v>339.68</v>
      </c>
      <c r="C58" s="140">
        <v>310.32</v>
      </c>
      <c r="D58" s="247">
        <f t="shared" si="9"/>
        <v>2.0877424661986457E-3</v>
      </c>
      <c r="E58" s="215">
        <f t="shared" si="10"/>
        <v>1.8473120841248488E-3</v>
      </c>
      <c r="F58" s="52">
        <f t="shared" si="15"/>
        <v>-8.6434291097503571E-2</v>
      </c>
      <c r="H58" s="19">
        <v>88.108999999999995</v>
      </c>
      <c r="I58" s="140">
        <v>98.036000000000001</v>
      </c>
      <c r="J58" s="247" t="e">
        <f t="shared" si="11"/>
        <v>#DIV/0!</v>
      </c>
      <c r="K58" s="215" t="e">
        <f t="shared" si="12"/>
        <v>#DIV/0!</v>
      </c>
      <c r="L58" s="52">
        <f t="shared" si="16"/>
        <v>0.1126672644111272</v>
      </c>
      <c r="N58" s="27">
        <f t="shared" si="13"/>
        <v>2.5938824776260008</v>
      </c>
      <c r="O58" s="152">
        <f t="shared" si="14"/>
        <v>3.1591905130188191</v>
      </c>
      <c r="P58" s="52">
        <f t="shared" si="8"/>
        <v>0.2179389545474725</v>
      </c>
    </row>
    <row r="59" spans="1:16" ht="20.100000000000001" customHeight="1" x14ac:dyDescent="0.25">
      <c r="A59" s="38" t="s">
        <v>200</v>
      </c>
      <c r="B59" s="19">
        <v>159.44999999999999</v>
      </c>
      <c r="C59" s="140">
        <v>138.37</v>
      </c>
      <c r="D59" s="247">
        <f t="shared" si="9"/>
        <v>9.8001217685873181E-4</v>
      </c>
      <c r="E59" s="215">
        <f t="shared" si="10"/>
        <v>8.2370640977170453E-4</v>
      </c>
      <c r="F59" s="52">
        <f>(C59-B59)/B59</f>
        <v>-0.13220445280652232</v>
      </c>
      <c r="H59" s="19">
        <v>48.134</v>
      </c>
      <c r="I59" s="140">
        <v>38.047000000000004</v>
      </c>
      <c r="J59" s="247" t="e">
        <f t="shared" si="11"/>
        <v>#DIV/0!</v>
      </c>
      <c r="K59" s="215" t="e">
        <f t="shared" si="12"/>
        <v>#DIV/0!</v>
      </c>
      <c r="L59" s="52">
        <f>(I59-H59)/H59</f>
        <v>-0.20956080940707184</v>
      </c>
      <c r="N59" s="27">
        <f t="shared" si="13"/>
        <v>3.0187519598620263</v>
      </c>
      <c r="O59" s="152">
        <f t="shared" si="14"/>
        <v>2.7496567174965674</v>
      </c>
      <c r="P59" s="52">
        <f>(O59-N59)/N59</f>
        <v>-8.9141223241726047E-2</v>
      </c>
    </row>
    <row r="60" spans="1:16" ht="20.100000000000001" customHeight="1" x14ac:dyDescent="0.25">
      <c r="A60" s="38" t="s">
        <v>199</v>
      </c>
      <c r="B60" s="19">
        <v>23.25</v>
      </c>
      <c r="C60" s="140">
        <v>150.69999999999999</v>
      </c>
      <c r="D60" s="247">
        <f t="shared" si="9"/>
        <v>1.4289923557206344E-4</v>
      </c>
      <c r="E60" s="215">
        <f t="shared" si="10"/>
        <v>8.9710599084047015E-4</v>
      </c>
      <c r="F60" s="52">
        <f>(C60-B60)/B60</f>
        <v>5.4817204301075266</v>
      </c>
      <c r="H60" s="19">
        <v>10.266000000000002</v>
      </c>
      <c r="I60" s="140">
        <v>34.329000000000001</v>
      </c>
      <c r="J60" s="247" t="e">
        <f t="shared" si="11"/>
        <v>#DIV/0!</v>
      </c>
      <c r="K60" s="215" t="e">
        <f t="shared" si="12"/>
        <v>#DIV/0!</v>
      </c>
      <c r="L60" s="52">
        <f>(I60-H60)/H60</f>
        <v>2.3439509059029802</v>
      </c>
      <c r="N60" s="27">
        <f t="shared" si="13"/>
        <v>4.4154838709677433</v>
      </c>
      <c r="O60" s="152">
        <f t="shared" si="14"/>
        <v>2.2779694757796949</v>
      </c>
      <c r="P60" s="52">
        <f>(O60-N60)/N60</f>
        <v>-0.48409516547946729</v>
      </c>
    </row>
    <row r="61" spans="1:16" ht="20.100000000000001" customHeight="1" thickBot="1" x14ac:dyDescent="0.3">
      <c r="A61" s="8" t="s">
        <v>17</v>
      </c>
      <c r="B61" s="19">
        <f>B62-SUM(B39:B60)</f>
        <v>231.65999999997439</v>
      </c>
      <c r="C61" s="140">
        <f>C62-SUM(C39:C60)</f>
        <v>79.850000000034925</v>
      </c>
      <c r="D61" s="247">
        <f t="shared" si="9"/>
        <v>1.4238295446288411E-3</v>
      </c>
      <c r="E61" s="215">
        <f t="shared" si="10"/>
        <v>4.7534116369371516E-4</v>
      </c>
      <c r="F61" s="52">
        <f t="shared" si="15"/>
        <v>-0.65531382198029975</v>
      </c>
      <c r="H61" s="19">
        <f>H62-SUM(H39:H60)</f>
        <v>-32323.591999999997</v>
      </c>
      <c r="I61" s="140">
        <f>I62-SUM(I39:I60)</f>
        <v>-32497.790000000005</v>
      </c>
      <c r="J61" s="247" t="e">
        <f t="shared" si="11"/>
        <v>#DIV/0!</v>
      </c>
      <c r="K61" s="215" t="e">
        <f t="shared" si="12"/>
        <v>#DIV/0!</v>
      </c>
      <c r="L61" s="52">
        <f t="shared" si="16"/>
        <v>5.3891906567812018E-3</v>
      </c>
      <c r="N61" s="27">
        <f t="shared" si="13"/>
        <v>-1395.303116636604</v>
      </c>
      <c r="O61" s="152">
        <f t="shared" si="14"/>
        <v>-4069.8547276124973</v>
      </c>
      <c r="P61" s="52">
        <f t="shared" si="8"/>
        <v>1.9168247953340303</v>
      </c>
    </row>
    <row r="62" spans="1:16" ht="26.25" customHeight="1" thickBot="1" x14ac:dyDescent="0.3">
      <c r="A62" s="12" t="s">
        <v>18</v>
      </c>
      <c r="B62" s="17">
        <v>162702.06</v>
      </c>
      <c r="C62" s="145">
        <v>167984.61000000004</v>
      </c>
      <c r="D62" s="253">
        <f>SUM(D39:D61)</f>
        <v>1</v>
      </c>
      <c r="E62" s="254">
        <f>SUM(E39:E61)</f>
        <v>1</v>
      </c>
      <c r="F62" s="57">
        <f t="shared" si="15"/>
        <v>3.246762825252518E-2</v>
      </c>
      <c r="G62" s="1"/>
      <c r="H62" s="17"/>
      <c r="I62" s="145"/>
      <c r="J62" s="253" t="e">
        <f>SUM(J39:J61)</f>
        <v>#DIV/0!</v>
      </c>
      <c r="K62" s="254" t="e">
        <f>SUM(K39:K61)</f>
        <v>#DIV/0!</v>
      </c>
      <c r="L62" s="57" t="e">
        <f t="shared" si="16"/>
        <v>#DIV/0!</v>
      </c>
      <c r="M62" s="1"/>
      <c r="N62" s="29">
        <f t="shared" si="13"/>
        <v>0</v>
      </c>
      <c r="O62" s="146">
        <f t="shared" si="14"/>
        <v>0</v>
      </c>
      <c r="P62" s="57" t="e">
        <f t="shared" si="8"/>
        <v>#DIV/0!</v>
      </c>
    </row>
    <row r="64" spans="1:16" ht="15.75" thickBot="1" x14ac:dyDescent="0.3"/>
    <row r="65" spans="1:16" x14ac:dyDescent="0.25">
      <c r="A65" s="372" t="s">
        <v>15</v>
      </c>
      <c r="B65" s="366" t="s">
        <v>1</v>
      </c>
      <c r="C65" s="359"/>
      <c r="D65" s="366" t="s">
        <v>104</v>
      </c>
      <c r="E65" s="359"/>
      <c r="F65" s="130" t="s">
        <v>0</v>
      </c>
      <c r="H65" s="375" t="s">
        <v>19</v>
      </c>
      <c r="I65" s="376"/>
      <c r="J65" s="366" t="s">
        <v>104</v>
      </c>
      <c r="K65" s="364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3"/>
      <c r="B66" s="367" t="str">
        <f>B5</f>
        <v>jan-fev</v>
      </c>
      <c r="C66" s="361"/>
      <c r="D66" s="367" t="str">
        <f>B5</f>
        <v>jan-fev</v>
      </c>
      <c r="E66" s="361"/>
      <c r="F66" s="131" t="str">
        <f>F37</f>
        <v>2025/2024</v>
      </c>
      <c r="H66" s="356" t="str">
        <f>B5</f>
        <v>jan-fev</v>
      </c>
      <c r="I66" s="361"/>
      <c r="J66" s="367" t="str">
        <f>B5</f>
        <v>jan-fev</v>
      </c>
      <c r="K66" s="357"/>
      <c r="L66" s="131" t="str">
        <f>F66</f>
        <v>2025/2024</v>
      </c>
      <c r="N66" s="356" t="str">
        <f>B5</f>
        <v>jan-fev</v>
      </c>
      <c r="O66" s="357"/>
      <c r="P66" s="131" t="str">
        <f>P37</f>
        <v>2025/2024</v>
      </c>
    </row>
    <row r="67" spans="1:16" ht="19.5" customHeight="1" thickBot="1" x14ac:dyDescent="0.3">
      <c r="A67" s="374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167</v>
      </c>
      <c r="B68" s="39">
        <v>38436.239999999998</v>
      </c>
      <c r="C68" s="147">
        <v>37104.14</v>
      </c>
      <c r="D68" s="247">
        <f>B68/$B$96</f>
        <v>0.15927640001448715</v>
      </c>
      <c r="E68" s="246">
        <f>C68/$C$96</f>
        <v>0.13796199329490277</v>
      </c>
      <c r="F68" s="61">
        <f t="shared" ref="F68:F80" si="29">(C68-B68)/B68</f>
        <v>-3.4657396248956675E-2</v>
      </c>
      <c r="H68" s="19">
        <v>11132.673999999999</v>
      </c>
      <c r="I68" s="147">
        <v>11525.745000000003</v>
      </c>
      <c r="J68" s="245">
        <f>H68/$H$96</f>
        <v>0.19326806423145704</v>
      </c>
      <c r="K68" s="246">
        <f>I68/$I$96</f>
        <v>0.18461872842262927</v>
      </c>
      <c r="L68" s="61">
        <f t="shared" ref="L68:L80" si="30">(I68-H68)/H68</f>
        <v>3.5307869430112084E-2</v>
      </c>
      <c r="N68" s="41">
        <f t="shared" ref="N68:N96" si="31">(H68/B68)*10</f>
        <v>2.8964003763115227</v>
      </c>
      <c r="O68" s="149">
        <f t="shared" ref="O68:O96" si="32">(I68/C68)*10</f>
        <v>3.1063231757965557</v>
      </c>
      <c r="P68" s="61">
        <f t="shared" si="8"/>
        <v>7.2477134446572361E-2</v>
      </c>
    </row>
    <row r="69" spans="1:16" ht="20.100000000000001" customHeight="1" x14ac:dyDescent="0.25">
      <c r="A69" s="38" t="s">
        <v>165</v>
      </c>
      <c r="B69" s="19">
        <v>34410.720000000001</v>
      </c>
      <c r="C69" s="140">
        <v>32797.379999999997</v>
      </c>
      <c r="D69" s="247">
        <f t="shared" ref="D69:D95" si="33">B69/$B$96</f>
        <v>0.14259499897769692</v>
      </c>
      <c r="E69" s="215">
        <f t="shared" ref="E69:E95" si="34">C69/$C$96</f>
        <v>0.12194843808939859</v>
      </c>
      <c r="F69" s="52">
        <f t="shared" si="29"/>
        <v>-4.688480799006832E-2</v>
      </c>
      <c r="H69" s="19">
        <v>10415.837</v>
      </c>
      <c r="I69" s="140">
        <v>10333.996999999999</v>
      </c>
      <c r="J69" s="214">
        <f t="shared" ref="J69:J96" si="35">H69/$H$96</f>
        <v>0.18082346203081009</v>
      </c>
      <c r="K69" s="215">
        <f t="shared" ref="K69:K96" si="36">I69/$I$96</f>
        <v>0.16552937668352588</v>
      </c>
      <c r="L69" s="52">
        <f t="shared" si="30"/>
        <v>-7.8572658155076879E-3</v>
      </c>
      <c r="N69" s="40">
        <f t="shared" si="31"/>
        <v>3.026916321425416</v>
      </c>
      <c r="O69" s="143">
        <f t="shared" si="32"/>
        <v>3.1508605260542155</v>
      </c>
      <c r="P69" s="52">
        <f t="shared" si="8"/>
        <v>4.0947350857202587E-2</v>
      </c>
    </row>
    <row r="70" spans="1:16" ht="20.100000000000001" customHeight="1" x14ac:dyDescent="0.25">
      <c r="A70" s="38" t="s">
        <v>169</v>
      </c>
      <c r="B70" s="19">
        <v>38652.840000000004</v>
      </c>
      <c r="C70" s="140">
        <v>71384.330000000016</v>
      </c>
      <c r="D70" s="247">
        <f t="shared" si="33"/>
        <v>0.16017397137534709</v>
      </c>
      <c r="E70" s="215">
        <f t="shared" si="34"/>
        <v>0.26542387067376116</v>
      </c>
      <c r="F70" s="52">
        <f t="shared" si="29"/>
        <v>0.84680685817652745</v>
      </c>
      <c r="H70" s="19">
        <v>4038.3780000000011</v>
      </c>
      <c r="I70" s="140">
        <v>8042.5439999999999</v>
      </c>
      <c r="J70" s="214">
        <f t="shared" si="35"/>
        <v>7.0107999093021428E-2</v>
      </c>
      <c r="K70" s="215">
        <f t="shared" si="36"/>
        <v>0.12882501274868099</v>
      </c>
      <c r="L70" s="52">
        <f t="shared" si="30"/>
        <v>0.99152828189931641</v>
      </c>
      <c r="N70" s="40">
        <f t="shared" si="31"/>
        <v>1.0447817029744775</v>
      </c>
      <c r="O70" s="143">
        <f t="shared" si="32"/>
        <v>1.1266539869464345</v>
      </c>
      <c r="P70" s="52">
        <f t="shared" si="8"/>
        <v>7.8363053007980396E-2</v>
      </c>
    </row>
    <row r="71" spans="1:16" ht="20.100000000000001" customHeight="1" x14ac:dyDescent="0.25">
      <c r="A71" s="38" t="s">
        <v>168</v>
      </c>
      <c r="B71" s="19">
        <v>21273.56</v>
      </c>
      <c r="C71" s="140">
        <v>21461.17</v>
      </c>
      <c r="D71" s="247">
        <f t="shared" si="33"/>
        <v>8.8155762694066692E-2</v>
      </c>
      <c r="E71" s="215">
        <f t="shared" si="34"/>
        <v>7.9797720460325142E-2</v>
      </c>
      <c r="F71" s="52">
        <f t="shared" si="29"/>
        <v>8.8189282846875151E-3</v>
      </c>
      <c r="H71" s="19">
        <v>5862.6100000000006</v>
      </c>
      <c r="I71" s="140">
        <v>6241.8009999999986</v>
      </c>
      <c r="J71" s="214">
        <f t="shared" si="35"/>
        <v>0.10177746029785678</v>
      </c>
      <c r="K71" s="215">
        <f t="shared" si="36"/>
        <v>9.9980813707668814E-2</v>
      </c>
      <c r="L71" s="52">
        <f t="shared" si="30"/>
        <v>6.4679553987046376E-2</v>
      </c>
      <c r="N71" s="40">
        <f t="shared" si="31"/>
        <v>2.7558199003833868</v>
      </c>
      <c r="O71" s="143">
        <f t="shared" si="32"/>
        <v>2.9084159903677191</v>
      </c>
      <c r="P71" s="52">
        <f t="shared" si="8"/>
        <v>5.5372301347814269E-2</v>
      </c>
    </row>
    <row r="72" spans="1:16" ht="20.100000000000001" customHeight="1" x14ac:dyDescent="0.25">
      <c r="A72" s="38" t="s">
        <v>170</v>
      </c>
      <c r="B72" s="19">
        <v>16692.660000000003</v>
      </c>
      <c r="C72" s="140">
        <v>16146.62</v>
      </c>
      <c r="D72" s="247">
        <f t="shared" si="33"/>
        <v>6.9172915755178699E-2</v>
      </c>
      <c r="E72" s="215">
        <f t="shared" si="34"/>
        <v>6.0036962995917521E-2</v>
      </c>
      <c r="F72" s="52">
        <f t="shared" si="29"/>
        <v>-3.2711383326564043E-2</v>
      </c>
      <c r="H72" s="19">
        <v>6166.3890000000001</v>
      </c>
      <c r="I72" s="140">
        <v>5829.4120000000003</v>
      </c>
      <c r="J72" s="214">
        <f t="shared" si="35"/>
        <v>0.10705119590568718</v>
      </c>
      <c r="K72" s="215">
        <f t="shared" si="36"/>
        <v>9.3375190140994435E-2</v>
      </c>
      <c r="L72" s="52">
        <f t="shared" si="30"/>
        <v>-5.4647379527953857E-2</v>
      </c>
      <c r="N72" s="40">
        <f t="shared" si="31"/>
        <v>3.6940721251136721</v>
      </c>
      <c r="O72" s="143">
        <f t="shared" si="32"/>
        <v>3.6102986259663012</v>
      </c>
      <c r="P72" s="52">
        <f t="shared" ref="P72:P80" si="37">(O72-N72)/N72</f>
        <v>-2.2677819032781616E-2</v>
      </c>
    </row>
    <row r="73" spans="1:16" ht="20.100000000000001" customHeight="1" x14ac:dyDescent="0.25">
      <c r="A73" s="38" t="s">
        <v>175</v>
      </c>
      <c r="B73" s="19">
        <v>11745.579999999996</v>
      </c>
      <c r="C73" s="140">
        <v>13244.430000000004</v>
      </c>
      <c r="D73" s="247">
        <f t="shared" si="33"/>
        <v>4.867265108351284E-2</v>
      </c>
      <c r="E73" s="215">
        <f t="shared" si="34"/>
        <v>4.924593220203486E-2</v>
      </c>
      <c r="F73" s="52">
        <f t="shared" si="29"/>
        <v>0.12760970509757782</v>
      </c>
      <c r="H73" s="19">
        <v>3959.7050000000008</v>
      </c>
      <c r="I73" s="140">
        <v>4567.5770000000002</v>
      </c>
      <c r="J73" s="214">
        <f t="shared" si="35"/>
        <v>6.8742201584059831E-2</v>
      </c>
      <c r="K73" s="215">
        <f t="shared" si="36"/>
        <v>7.316318881880933E-2</v>
      </c>
      <c r="L73" s="52">
        <f t="shared" si="30"/>
        <v>0.15351446635544802</v>
      </c>
      <c r="N73" s="40">
        <f t="shared" si="31"/>
        <v>3.3712298583807714</v>
      </c>
      <c r="O73" s="143">
        <f t="shared" si="32"/>
        <v>3.4486776705377271</v>
      </c>
      <c r="P73" s="52">
        <f t="shared" si="37"/>
        <v>2.2973162735973909E-2</v>
      </c>
    </row>
    <row r="74" spans="1:16" ht="20.100000000000001" customHeight="1" x14ac:dyDescent="0.25">
      <c r="A74" s="38" t="s">
        <v>178</v>
      </c>
      <c r="B74" s="19">
        <v>22793.370000000003</v>
      </c>
      <c r="C74" s="140">
        <v>14720.279999999999</v>
      </c>
      <c r="D74" s="247">
        <f t="shared" si="33"/>
        <v>9.4453721742767033E-2</v>
      </c>
      <c r="E74" s="215">
        <f t="shared" si="34"/>
        <v>5.4733492560643943E-2</v>
      </c>
      <c r="F74" s="52">
        <f t="shared" si="29"/>
        <v>-0.35418588826487712</v>
      </c>
      <c r="H74" s="19">
        <v>4481.5300000000007</v>
      </c>
      <c r="I74" s="140">
        <v>2858.0570000000002</v>
      </c>
      <c r="J74" s="214">
        <f t="shared" si="35"/>
        <v>7.7801310619102101E-2</v>
      </c>
      <c r="K74" s="215">
        <f t="shared" si="36"/>
        <v>4.5780194607758062E-2</v>
      </c>
      <c r="L74" s="52">
        <f t="shared" si="30"/>
        <v>-0.36225864827413856</v>
      </c>
      <c r="N74" s="40">
        <f t="shared" si="31"/>
        <v>1.9661550705314748</v>
      </c>
      <c r="O74" s="143">
        <f t="shared" si="32"/>
        <v>1.9415778775947201</v>
      </c>
      <c r="P74" s="52">
        <f t="shared" si="37"/>
        <v>-1.2500129468481416E-2</v>
      </c>
    </row>
    <row r="75" spans="1:16" ht="20.100000000000001" customHeight="1" x14ac:dyDescent="0.25">
      <c r="A75" s="38" t="s">
        <v>182</v>
      </c>
      <c r="B75" s="19">
        <v>5548.7400000000007</v>
      </c>
      <c r="C75" s="140">
        <v>5141.26</v>
      </c>
      <c r="D75" s="247">
        <f t="shared" si="33"/>
        <v>2.2993490825751573E-2</v>
      </c>
      <c r="E75" s="215">
        <f t="shared" si="34"/>
        <v>1.9116424141547326E-2</v>
      </c>
      <c r="F75" s="52">
        <f t="shared" si="29"/>
        <v>-7.3436491888248578E-2</v>
      </c>
      <c r="H75" s="19">
        <v>1458.1609999999996</v>
      </c>
      <c r="I75" s="140">
        <v>1608.1260000000002</v>
      </c>
      <c r="J75" s="214">
        <f t="shared" si="35"/>
        <v>2.5314309375070676E-2</v>
      </c>
      <c r="K75" s="215">
        <f t="shared" si="36"/>
        <v>2.5758870881090037E-2</v>
      </c>
      <c r="L75" s="52">
        <f t="shared" si="30"/>
        <v>0.10284529623272097</v>
      </c>
      <c r="N75" s="40">
        <f t="shared" si="31"/>
        <v>2.6279137245572857</v>
      </c>
      <c r="O75" s="143">
        <f t="shared" si="32"/>
        <v>3.1278830481243904</v>
      </c>
      <c r="P75" s="52">
        <f t="shared" si="37"/>
        <v>0.19025332486945806</v>
      </c>
    </row>
    <row r="76" spans="1:16" ht="20.100000000000001" customHeight="1" x14ac:dyDescent="0.25">
      <c r="A76" s="38" t="s">
        <v>185</v>
      </c>
      <c r="B76" s="19">
        <v>13424.4</v>
      </c>
      <c r="C76" s="140">
        <v>13621.17</v>
      </c>
      <c r="D76" s="247">
        <f t="shared" si="33"/>
        <v>5.5629533595234121E-2</v>
      </c>
      <c r="E76" s="215">
        <f t="shared" si="34"/>
        <v>5.0646740881441554E-2</v>
      </c>
      <c r="F76" s="52">
        <f t="shared" si="29"/>
        <v>1.4657638330204734E-2</v>
      </c>
      <c r="H76" s="19">
        <v>948.43500000000006</v>
      </c>
      <c r="I76" s="140">
        <v>1163.8</v>
      </c>
      <c r="J76" s="214">
        <f t="shared" si="35"/>
        <v>1.6465244244047925E-2</v>
      </c>
      <c r="K76" s="215">
        <f t="shared" si="36"/>
        <v>1.8641682263337934E-2</v>
      </c>
      <c r="L76" s="52">
        <f t="shared" si="30"/>
        <v>0.22707407465983423</v>
      </c>
      <c r="N76" s="40">
        <f t="shared" si="31"/>
        <v>0.70650084919996425</v>
      </c>
      <c r="O76" s="143">
        <f t="shared" si="32"/>
        <v>0.85440531173166467</v>
      </c>
      <c r="P76" s="52">
        <f t="shared" si="37"/>
        <v>0.20934789066309858</v>
      </c>
    </row>
    <row r="77" spans="1:16" ht="20.100000000000001" customHeight="1" x14ac:dyDescent="0.25">
      <c r="A77" s="38" t="s">
        <v>180</v>
      </c>
      <c r="B77" s="19">
        <v>392.38</v>
      </c>
      <c r="C77" s="140">
        <v>523.02</v>
      </c>
      <c r="D77" s="247">
        <f t="shared" si="33"/>
        <v>1.6259882297978282E-3</v>
      </c>
      <c r="E77" s="215">
        <f t="shared" si="34"/>
        <v>1.9447124157331243E-3</v>
      </c>
      <c r="F77" s="52">
        <f t="shared" si="29"/>
        <v>0.33294255568581477</v>
      </c>
      <c r="H77" s="19">
        <v>753.875</v>
      </c>
      <c r="I77" s="140">
        <v>1054.45</v>
      </c>
      <c r="J77" s="214">
        <f t="shared" si="35"/>
        <v>1.3087597995098902E-2</v>
      </c>
      <c r="K77" s="215">
        <f t="shared" si="36"/>
        <v>1.6890120177501879E-2</v>
      </c>
      <c r="L77" s="52">
        <f t="shared" si="30"/>
        <v>0.39870668214226501</v>
      </c>
      <c r="N77" s="40">
        <f t="shared" si="31"/>
        <v>19.212880371068863</v>
      </c>
      <c r="O77" s="143">
        <f t="shared" si="32"/>
        <v>20.160796910252003</v>
      </c>
      <c r="P77" s="52">
        <f t="shared" si="37"/>
        <v>4.9337554852552548E-2</v>
      </c>
    </row>
    <row r="78" spans="1:16" ht="20.100000000000001" customHeight="1" x14ac:dyDescent="0.25">
      <c r="A78" s="38" t="s">
        <v>201</v>
      </c>
      <c r="B78" s="19">
        <v>5617.05</v>
      </c>
      <c r="C78" s="140">
        <v>7574.24</v>
      </c>
      <c r="D78" s="247">
        <f t="shared" si="33"/>
        <v>2.3276561461302539E-2</v>
      </c>
      <c r="E78" s="215">
        <f t="shared" si="34"/>
        <v>2.8162820862954494E-2</v>
      </c>
      <c r="F78" s="52">
        <f t="shared" si="29"/>
        <v>0.34843734700599061</v>
      </c>
      <c r="H78" s="19">
        <v>669.12399999999991</v>
      </c>
      <c r="I78" s="140">
        <v>832.32100000000014</v>
      </c>
      <c r="J78" s="214">
        <f t="shared" si="35"/>
        <v>1.1616283761727816E-2</v>
      </c>
      <c r="K78" s="215">
        <f t="shared" si="36"/>
        <v>1.3332070478693673E-2</v>
      </c>
      <c r="L78" s="52">
        <f t="shared" si="30"/>
        <v>0.24389649751017786</v>
      </c>
      <c r="N78" s="40">
        <f t="shared" si="31"/>
        <v>1.1912373932936324</v>
      </c>
      <c r="O78" s="143">
        <f t="shared" si="32"/>
        <v>1.0988838484125143</v>
      </c>
      <c r="P78" s="52">
        <f t="shared" si="37"/>
        <v>-7.7527405873124372E-2</v>
      </c>
    </row>
    <row r="79" spans="1:16" ht="20.100000000000001" customHeight="1" x14ac:dyDescent="0.25">
      <c r="A79" s="38" t="s">
        <v>184</v>
      </c>
      <c r="B79" s="19">
        <v>2214.8400000000006</v>
      </c>
      <c r="C79" s="140">
        <v>2720.6999999999994</v>
      </c>
      <c r="D79" s="247">
        <f t="shared" si="33"/>
        <v>9.1781022755630329E-3</v>
      </c>
      <c r="E79" s="215">
        <f t="shared" si="34"/>
        <v>1.0116207926054664E-2</v>
      </c>
      <c r="F79" s="52">
        <f t="shared" si="29"/>
        <v>0.22839573061710941</v>
      </c>
      <c r="H79" s="19">
        <v>585.44100000000003</v>
      </c>
      <c r="I79" s="140">
        <v>829.99599999999998</v>
      </c>
      <c r="J79" s="214">
        <f t="shared" si="35"/>
        <v>1.0163510473020988E-2</v>
      </c>
      <c r="K79" s="215">
        <f t="shared" si="36"/>
        <v>1.3294828760819241E-2</v>
      </c>
      <c r="L79" s="52">
        <f t="shared" si="30"/>
        <v>0.41772783252283313</v>
      </c>
      <c r="N79" s="40">
        <f t="shared" si="31"/>
        <v>2.6432654277509879</v>
      </c>
      <c r="O79" s="143">
        <f t="shared" si="32"/>
        <v>3.0506707832543101</v>
      </c>
      <c r="P79" s="52">
        <f t="shared" si="37"/>
        <v>0.15412956687061177</v>
      </c>
    </row>
    <row r="80" spans="1:16" ht="20.100000000000001" customHeight="1" x14ac:dyDescent="0.25">
      <c r="A80" s="38" t="s">
        <v>188</v>
      </c>
      <c r="B80" s="19">
        <v>2896.2700000000004</v>
      </c>
      <c r="C80" s="140">
        <v>1832.47</v>
      </c>
      <c r="D80" s="247">
        <f t="shared" si="33"/>
        <v>1.2001888297865733E-2</v>
      </c>
      <c r="E80" s="215">
        <f t="shared" si="34"/>
        <v>6.8135581057291849E-3</v>
      </c>
      <c r="F80" s="52">
        <f t="shared" si="29"/>
        <v>-0.36730001001287871</v>
      </c>
      <c r="H80" s="19">
        <v>1044.1299999999999</v>
      </c>
      <c r="I80" s="140">
        <v>829.60099999999989</v>
      </c>
      <c r="J80" s="214">
        <f t="shared" si="35"/>
        <v>1.8126551078922387E-2</v>
      </c>
      <c r="K80" s="215">
        <f t="shared" si="36"/>
        <v>1.328850167326638E-2</v>
      </c>
      <c r="L80" s="52">
        <f t="shared" si="30"/>
        <v>-0.2054619635486003</v>
      </c>
      <c r="N80" s="40">
        <f t="shared" si="31"/>
        <v>3.6050851612591357</v>
      </c>
      <c r="O80" s="143">
        <f t="shared" si="32"/>
        <v>4.5272282765884295</v>
      </c>
      <c r="P80" s="52">
        <f t="shared" si="37"/>
        <v>0.25578955117033075</v>
      </c>
    </row>
    <row r="81" spans="1:16" ht="20.100000000000001" customHeight="1" x14ac:dyDescent="0.25">
      <c r="A81" s="38" t="s">
        <v>187</v>
      </c>
      <c r="B81" s="19">
        <v>1860.9899999999998</v>
      </c>
      <c r="C81" s="140">
        <v>1760.1499999999999</v>
      </c>
      <c r="D81" s="247">
        <f t="shared" si="33"/>
        <v>7.711778978978184E-3</v>
      </c>
      <c r="E81" s="215">
        <f t="shared" si="34"/>
        <v>6.5446551920627484E-3</v>
      </c>
      <c r="F81" s="52">
        <f t="shared" ref="F81:F83" si="38">(C81-B81)/B81</f>
        <v>-5.4186212714737815E-2</v>
      </c>
      <c r="H81" s="19">
        <v>779.33500000000015</v>
      </c>
      <c r="I81" s="140">
        <v>800.3370000000001</v>
      </c>
      <c r="J81" s="214">
        <f t="shared" si="35"/>
        <v>1.3529594672207467E-2</v>
      </c>
      <c r="K81" s="215">
        <f t="shared" si="36"/>
        <v>1.28197525842869E-2</v>
      </c>
      <c r="L81" s="52">
        <f t="shared" ref="L81:L87" si="39">(I81-H81)/H81</f>
        <v>2.694861644863884E-2</v>
      </c>
      <c r="N81" s="40">
        <f t="shared" si="31"/>
        <v>4.187744157679516</v>
      </c>
      <c r="O81" s="143">
        <f t="shared" si="32"/>
        <v>4.5469817913246038</v>
      </c>
      <c r="P81" s="52">
        <f t="shared" ref="P81:P83" si="40">(O81-N81)/N81</f>
        <v>8.5783089921172756E-2</v>
      </c>
    </row>
    <row r="82" spans="1:16" ht="20.100000000000001" customHeight="1" x14ac:dyDescent="0.25">
      <c r="A82" s="38" t="s">
        <v>189</v>
      </c>
      <c r="B82" s="19">
        <v>2147.8399999999997</v>
      </c>
      <c r="C82" s="140">
        <v>3354.21</v>
      </c>
      <c r="D82" s="247">
        <f t="shared" si="33"/>
        <v>8.9004601648630579E-3</v>
      </c>
      <c r="E82" s="215">
        <f t="shared" si="34"/>
        <v>1.2471748369041726E-2</v>
      </c>
      <c r="F82" s="52">
        <f t="shared" si="38"/>
        <v>0.56166660458879647</v>
      </c>
      <c r="H82" s="19">
        <v>492.78700000000003</v>
      </c>
      <c r="I82" s="140">
        <v>724.35699999999997</v>
      </c>
      <c r="J82" s="214">
        <f t="shared" si="35"/>
        <v>8.5549967212214268E-3</v>
      </c>
      <c r="K82" s="215">
        <f t="shared" si="36"/>
        <v>1.1602709262093724E-2</v>
      </c>
      <c r="L82" s="52">
        <f t="shared" si="39"/>
        <v>0.46991905224772551</v>
      </c>
      <c r="N82" s="40">
        <f t="shared" si="31"/>
        <v>2.2943375670441006</v>
      </c>
      <c r="O82" s="143">
        <f t="shared" si="32"/>
        <v>2.1595457648745904</v>
      </c>
      <c r="P82" s="52">
        <f t="shared" si="40"/>
        <v>-5.8749769042560143E-2</v>
      </c>
    </row>
    <row r="83" spans="1:16" ht="20.100000000000001" customHeight="1" x14ac:dyDescent="0.25">
      <c r="A83" s="38" t="s">
        <v>204</v>
      </c>
      <c r="B83" s="19">
        <v>1116.1500000000001</v>
      </c>
      <c r="C83" s="140">
        <v>2033.7899999999997</v>
      </c>
      <c r="D83" s="247">
        <f t="shared" si="33"/>
        <v>4.6252274904145111E-3</v>
      </c>
      <c r="E83" s="215">
        <f t="shared" si="34"/>
        <v>7.5621136170583737E-3</v>
      </c>
      <c r="F83" s="52">
        <f t="shared" si="38"/>
        <v>0.82214756081171847</v>
      </c>
      <c r="H83" s="19">
        <v>316.03500000000003</v>
      </c>
      <c r="I83" s="140">
        <v>571.2149999999998</v>
      </c>
      <c r="J83" s="214">
        <f t="shared" si="35"/>
        <v>5.4865051001572965E-3</v>
      </c>
      <c r="K83" s="215">
        <f t="shared" si="36"/>
        <v>9.1496894088783087E-3</v>
      </c>
      <c r="L83" s="52">
        <f t="shared" si="39"/>
        <v>0.80744221367886393</v>
      </c>
      <c r="N83" s="40">
        <f t="shared" si="31"/>
        <v>2.8314742642117996</v>
      </c>
      <c r="O83" s="143">
        <f t="shared" si="32"/>
        <v>2.8086233091912138</v>
      </c>
      <c r="P83" s="52">
        <f t="shared" si="40"/>
        <v>-8.0703382366594835E-3</v>
      </c>
    </row>
    <row r="84" spans="1:16" ht="20.100000000000001" customHeight="1" x14ac:dyDescent="0.25">
      <c r="A84" s="38" t="s">
        <v>203</v>
      </c>
      <c r="B84" s="19">
        <v>1752.5399999999997</v>
      </c>
      <c r="C84" s="140">
        <v>2052.06</v>
      </c>
      <c r="D84" s="247">
        <f t="shared" si="33"/>
        <v>7.2623717117332315E-3</v>
      </c>
      <c r="E84" s="215">
        <f t="shared" si="34"/>
        <v>7.6300458105413079E-3</v>
      </c>
      <c r="F84" s="52">
        <f t="shared" ref="F84:F87" si="41">(C84-B84)/B84</f>
        <v>0.17090622753260995</v>
      </c>
      <c r="H84" s="19">
        <v>422.29300000000001</v>
      </c>
      <c r="I84" s="140">
        <v>503.04599999999999</v>
      </c>
      <c r="J84" s="214">
        <f t="shared" si="35"/>
        <v>7.3311902107700893E-3</v>
      </c>
      <c r="K84" s="215">
        <f t="shared" si="36"/>
        <v>8.0577622408000479E-3</v>
      </c>
      <c r="L84" s="52">
        <f t="shared" ref="L84:L85" si="42">(I84-H84)/H84</f>
        <v>0.19122504990610781</v>
      </c>
      <c r="N84" s="40">
        <f t="shared" si="31"/>
        <v>2.4096054868933097</v>
      </c>
      <c r="O84" s="143">
        <f t="shared" si="32"/>
        <v>2.4514195491359905</v>
      </c>
      <c r="P84" s="52">
        <f t="shared" ref="P84:P86" si="43">(O84-N84)/N84</f>
        <v>1.7353073965892828E-2</v>
      </c>
    </row>
    <row r="85" spans="1:16" ht="20.100000000000001" customHeight="1" x14ac:dyDescent="0.25">
      <c r="A85" s="38" t="s">
        <v>205</v>
      </c>
      <c r="B85" s="19">
        <v>5912.97</v>
      </c>
      <c r="C85" s="140">
        <v>6650.23</v>
      </c>
      <c r="D85" s="247">
        <f t="shared" si="33"/>
        <v>2.4502827929934412E-2</v>
      </c>
      <c r="E85" s="215">
        <f t="shared" si="34"/>
        <v>2.4727132515928445E-2</v>
      </c>
      <c r="F85" s="52">
        <f t="shared" si="41"/>
        <v>0.12468522586788015</v>
      </c>
      <c r="H85" s="19">
        <v>337.81200000000001</v>
      </c>
      <c r="I85" s="140">
        <v>424.40300000000002</v>
      </c>
      <c r="J85" s="214">
        <f t="shared" si="35"/>
        <v>5.8645632948703041E-3</v>
      </c>
      <c r="K85" s="215">
        <f t="shared" si="36"/>
        <v>6.798063135940377E-3</v>
      </c>
      <c r="L85" s="52">
        <f t="shared" si="42"/>
        <v>0.25632896403916972</v>
      </c>
      <c r="N85" s="40">
        <f t="shared" si="31"/>
        <v>0.57130680520956478</v>
      </c>
      <c r="O85" s="143">
        <f t="shared" si="32"/>
        <v>0.63817792768069692</v>
      </c>
      <c r="P85" s="52">
        <f t="shared" si="43"/>
        <v>0.11704940648589457</v>
      </c>
    </row>
    <row r="86" spans="1:16" ht="20.100000000000001" customHeight="1" x14ac:dyDescent="0.25">
      <c r="A86" s="38" t="s">
        <v>206</v>
      </c>
      <c r="B86" s="19">
        <v>140.78</v>
      </c>
      <c r="C86" s="140">
        <v>950.73</v>
      </c>
      <c r="D86" s="247">
        <f t="shared" si="33"/>
        <v>5.833799454379383E-4</v>
      </c>
      <c r="E86" s="215">
        <f t="shared" si="34"/>
        <v>3.5350396447744892E-3</v>
      </c>
      <c r="F86" s="52">
        <f t="shared" si="41"/>
        <v>5.7533030259980116</v>
      </c>
      <c r="H86" s="19">
        <v>44.002000000000002</v>
      </c>
      <c r="I86" s="140">
        <v>288.81800000000004</v>
      </c>
      <c r="J86" s="214">
        <f t="shared" si="35"/>
        <v>7.6389386434135887E-4</v>
      </c>
      <c r="K86" s="215">
        <f t="shared" si="36"/>
        <v>4.6262703109922121E-3</v>
      </c>
      <c r="L86" s="52">
        <f t="shared" si="39"/>
        <v>5.5637471024044363</v>
      </c>
      <c r="N86" s="40">
        <f t="shared" si="31"/>
        <v>3.1255860207415824</v>
      </c>
      <c r="O86" s="143">
        <f t="shared" si="32"/>
        <v>3.0378551218537337</v>
      </c>
      <c r="P86" s="52">
        <f t="shared" si="43"/>
        <v>-2.8068624029433522E-2</v>
      </c>
    </row>
    <row r="87" spans="1:16" ht="20.100000000000001" customHeight="1" x14ac:dyDescent="0.25">
      <c r="A87" s="38" t="s">
        <v>207</v>
      </c>
      <c r="B87" s="19">
        <v>1598.0100000000002</v>
      </c>
      <c r="C87" s="140">
        <v>1416.3000000000002</v>
      </c>
      <c r="D87" s="247">
        <f t="shared" si="33"/>
        <v>6.6220129749203008E-3</v>
      </c>
      <c r="E87" s="215">
        <f t="shared" si="34"/>
        <v>5.2661393338740859E-3</v>
      </c>
      <c r="F87" s="52">
        <f t="shared" si="41"/>
        <v>-0.11371017703268441</v>
      </c>
      <c r="H87" s="19">
        <v>344.98699999999997</v>
      </c>
      <c r="I87" s="140">
        <v>285.851</v>
      </c>
      <c r="J87" s="214">
        <f t="shared" si="35"/>
        <v>5.9891244165613455E-3</v>
      </c>
      <c r="K87" s="215">
        <f t="shared" si="36"/>
        <v>4.5787450736014881E-3</v>
      </c>
      <c r="L87" s="52">
        <f t="shared" si="39"/>
        <v>-0.17141515477394792</v>
      </c>
      <c r="N87" s="40">
        <f t="shared" ref="N87" si="44">(H87/B87)*10</f>
        <v>2.1588538244441517</v>
      </c>
      <c r="O87" s="143">
        <f t="shared" ref="O87" si="45">(I87/C87)*10</f>
        <v>2.0182941467203275</v>
      </c>
      <c r="P87" s="52">
        <f t="shared" ref="P87" si="46">(O87-N87)/N87</f>
        <v>-6.5108473826390123E-2</v>
      </c>
    </row>
    <row r="88" spans="1:16" ht="20.100000000000001" customHeight="1" x14ac:dyDescent="0.25">
      <c r="A88" s="38" t="s">
        <v>209</v>
      </c>
      <c r="B88" s="19">
        <v>1568.8499999999997</v>
      </c>
      <c r="C88" s="140">
        <v>907.35</v>
      </c>
      <c r="D88" s="247">
        <f t="shared" si="33"/>
        <v>6.5011764980843116E-3</v>
      </c>
      <c r="E88" s="215">
        <f t="shared" si="34"/>
        <v>3.3737425154209215E-3</v>
      </c>
      <c r="F88" s="52">
        <f t="shared" ref="F88:F94" si="47">(C88-B88)/B88</f>
        <v>-0.42164642891289783</v>
      </c>
      <c r="H88" s="19">
        <v>339.64099999999996</v>
      </c>
      <c r="I88" s="140">
        <v>265.52999999999997</v>
      </c>
      <c r="J88" s="214">
        <f t="shared" si="35"/>
        <v>5.896315530629595E-3</v>
      </c>
      <c r="K88" s="215">
        <f t="shared" si="36"/>
        <v>4.2532444504073908E-3</v>
      </c>
      <c r="L88" s="52">
        <f t="shared" ref="L88:L94" si="48">(I88-H88)/H88</f>
        <v>-0.21820392708771907</v>
      </c>
      <c r="N88" s="40">
        <f t="shared" si="31"/>
        <v>2.1649042292124805</v>
      </c>
      <c r="O88" s="143">
        <f t="shared" si="32"/>
        <v>2.9264341213423699</v>
      </c>
      <c r="P88" s="52">
        <f t="shared" ref="P88:P93" si="49">(O88-N88)/N88</f>
        <v>0.35176146910060241</v>
      </c>
    </row>
    <row r="89" spans="1:16" ht="20.100000000000001" customHeight="1" x14ac:dyDescent="0.25">
      <c r="A89" s="38" t="s">
        <v>210</v>
      </c>
      <c r="B89" s="19">
        <v>506.49</v>
      </c>
      <c r="C89" s="140">
        <v>1114.44</v>
      </c>
      <c r="D89" s="247">
        <f t="shared" si="33"/>
        <v>2.098850039528778E-3</v>
      </c>
      <c r="E89" s="215">
        <f t="shared" si="34"/>
        <v>4.1437522553432436E-3</v>
      </c>
      <c r="F89" s="52">
        <f t="shared" si="47"/>
        <v>1.2003198483681812</v>
      </c>
      <c r="H89" s="19">
        <v>116.58000000000001</v>
      </c>
      <c r="I89" s="140">
        <v>218.44</v>
      </c>
      <c r="J89" s="214">
        <f t="shared" si="35"/>
        <v>2.0238795214971052E-3</v>
      </c>
      <c r="K89" s="215">
        <f t="shared" si="36"/>
        <v>3.4989595064474468E-3</v>
      </c>
      <c r="L89" s="52">
        <f t="shared" si="48"/>
        <v>0.87373477440384262</v>
      </c>
      <c r="N89" s="40">
        <f t="shared" si="31"/>
        <v>2.3017236273174202</v>
      </c>
      <c r="O89" s="143">
        <f t="shared" si="32"/>
        <v>1.960087577617458</v>
      </c>
      <c r="P89" s="52">
        <f t="shared" si="49"/>
        <v>-0.1484261818601251</v>
      </c>
    </row>
    <row r="90" spans="1:16" ht="20.100000000000001" customHeight="1" x14ac:dyDescent="0.25">
      <c r="A90" s="38" t="s">
        <v>208</v>
      </c>
      <c r="B90" s="19">
        <v>442.57999999999993</v>
      </c>
      <c r="C90" s="140">
        <v>274.09000000000003</v>
      </c>
      <c r="D90" s="247">
        <f t="shared" si="33"/>
        <v>1.8340126172178058E-3</v>
      </c>
      <c r="E90" s="215">
        <f t="shared" si="34"/>
        <v>1.0191316317316587E-3</v>
      </c>
      <c r="F90" s="52">
        <f t="shared" si="47"/>
        <v>-0.38069953454742628</v>
      </c>
      <c r="H90" s="19">
        <v>157.50699999999998</v>
      </c>
      <c r="I90" s="140">
        <v>179.33</v>
      </c>
      <c r="J90" s="214">
        <f t="shared" si="35"/>
        <v>2.734390047970874E-3</v>
      </c>
      <c r="K90" s="215">
        <f t="shared" si="36"/>
        <v>2.8724977489984469E-3</v>
      </c>
      <c r="L90" s="52">
        <f t="shared" si="48"/>
        <v>0.13855257226662968</v>
      </c>
      <c r="N90" s="40">
        <f t="shared" si="31"/>
        <v>3.5588368204618375</v>
      </c>
      <c r="O90" s="143">
        <f t="shared" si="32"/>
        <v>6.5427414352949755</v>
      </c>
      <c r="P90" s="52">
        <f t="shared" si="49"/>
        <v>0.83844940506317189</v>
      </c>
    </row>
    <row r="91" spans="1:16" ht="20.100000000000001" customHeight="1" x14ac:dyDescent="0.25">
      <c r="A91" s="38" t="s">
        <v>213</v>
      </c>
      <c r="B91" s="19">
        <v>53.13</v>
      </c>
      <c r="C91" s="140">
        <v>227.58999999999997</v>
      </c>
      <c r="D91" s="247">
        <f t="shared" si="33"/>
        <v>2.2016604987297673E-4</v>
      </c>
      <c r="E91" s="215">
        <f t="shared" si="34"/>
        <v>8.4623360234159636E-4</v>
      </c>
      <c r="F91" s="52">
        <f t="shared" si="47"/>
        <v>3.2836438923395441</v>
      </c>
      <c r="H91" s="19">
        <v>31.675999999999998</v>
      </c>
      <c r="I91" s="140">
        <v>151.50099999999998</v>
      </c>
      <c r="J91" s="214">
        <f t="shared" si="35"/>
        <v>5.4990914155894914E-4</v>
      </c>
      <c r="K91" s="215">
        <f t="shared" si="36"/>
        <v>2.4267344084704934E-3</v>
      </c>
      <c r="L91" s="52">
        <f t="shared" si="48"/>
        <v>3.7828324283369108</v>
      </c>
      <c r="N91" s="40">
        <f t="shared" si="31"/>
        <v>5.9619800489365709</v>
      </c>
      <c r="O91" s="143">
        <f t="shared" si="32"/>
        <v>6.6567511753591981</v>
      </c>
      <c r="P91" s="52">
        <f t="shared" si="49"/>
        <v>0.11653362150156013</v>
      </c>
    </row>
    <row r="92" spans="1:16" ht="20.100000000000001" customHeight="1" x14ac:dyDescent="0.25">
      <c r="A92" s="38" t="s">
        <v>217</v>
      </c>
      <c r="B92" s="19">
        <v>463.28</v>
      </c>
      <c r="C92" s="140">
        <v>442.80999999999995</v>
      </c>
      <c r="D92" s="247">
        <f t="shared" si="33"/>
        <v>1.9197915976877969E-3</v>
      </c>
      <c r="E92" s="215">
        <f t="shared" si="34"/>
        <v>1.646472610628245E-3</v>
      </c>
      <c r="F92" s="52">
        <f t="shared" si="47"/>
        <v>-4.4184942151614635E-2</v>
      </c>
      <c r="H92" s="19">
        <v>177.98500000000001</v>
      </c>
      <c r="I92" s="140">
        <v>128.63199999999998</v>
      </c>
      <c r="J92" s="214">
        <f t="shared" si="35"/>
        <v>3.089897037516403E-3</v>
      </c>
      <c r="K92" s="215">
        <f t="shared" si="36"/>
        <v>2.060420066074656E-3</v>
      </c>
      <c r="L92" s="52">
        <f t="shared" si="48"/>
        <v>-0.27728741186055023</v>
      </c>
      <c r="N92" s="40">
        <f t="shared" si="31"/>
        <v>3.8418451044724575</v>
      </c>
      <c r="O92" s="143">
        <f t="shared" si="32"/>
        <v>2.9049027799733516</v>
      </c>
      <c r="P92" s="52">
        <f t="shared" si="49"/>
        <v>-0.24387821450905739</v>
      </c>
    </row>
    <row r="93" spans="1:16" ht="20.100000000000001" customHeight="1" x14ac:dyDescent="0.25">
      <c r="A93" s="38" t="s">
        <v>218</v>
      </c>
      <c r="B93" s="19">
        <v>1191.1799999999998</v>
      </c>
      <c r="C93" s="140">
        <v>2169.63</v>
      </c>
      <c r="D93" s="247">
        <f t="shared" si="33"/>
        <v>4.9361452152774776E-3</v>
      </c>
      <c r="E93" s="215">
        <f t="shared" si="34"/>
        <v>8.0671989571088273E-3</v>
      </c>
      <c r="F93" s="52">
        <f t="shared" si="47"/>
        <v>0.82141238100035296</v>
      </c>
      <c r="H93" s="19">
        <v>63.406999999999996</v>
      </c>
      <c r="I93" s="140">
        <v>112.212</v>
      </c>
      <c r="J93" s="214">
        <f t="shared" si="35"/>
        <v>1.1007731070472374E-3</v>
      </c>
      <c r="K93" s="215">
        <f t="shared" si="36"/>
        <v>1.7974054391937417E-3</v>
      </c>
      <c r="L93" s="52">
        <f t="shared" si="48"/>
        <v>0.76970996893087529</v>
      </c>
      <c r="N93" s="40">
        <f t="shared" si="31"/>
        <v>0.53230410181500698</v>
      </c>
      <c r="O93" s="143">
        <f t="shared" si="32"/>
        <v>0.51719417596548722</v>
      </c>
      <c r="P93" s="52">
        <f t="shared" si="49"/>
        <v>-2.8385890317206213E-2</v>
      </c>
    </row>
    <row r="94" spans="1:16" ht="20.100000000000001" customHeight="1" x14ac:dyDescent="0.25">
      <c r="A94" s="38" t="s">
        <v>215</v>
      </c>
      <c r="B94" s="19">
        <v>495.66999999999996</v>
      </c>
      <c r="C94" s="140">
        <v>400.95</v>
      </c>
      <c r="D94" s="247">
        <f t="shared" si="33"/>
        <v>2.0540129106067827E-3</v>
      </c>
      <c r="E94" s="215">
        <f t="shared" si="34"/>
        <v>1.4908272018052775E-3</v>
      </c>
      <c r="F94" s="52">
        <f t="shared" si="47"/>
        <v>-0.19109488167530814</v>
      </c>
      <c r="H94" s="19">
        <v>145.381</v>
      </c>
      <c r="I94" s="140">
        <v>104.03</v>
      </c>
      <c r="J94" s="214">
        <f t="shared" si="35"/>
        <v>2.5238774122042429E-3</v>
      </c>
      <c r="K94" s="215">
        <f t="shared" si="36"/>
        <v>1.6663466281620944E-3</v>
      </c>
      <c r="L94" s="52">
        <f t="shared" si="48"/>
        <v>-0.28443194090011764</v>
      </c>
      <c r="N94" s="40">
        <f t="shared" ref="N94" si="50">(H94/B94)*10</f>
        <v>2.9330199527911716</v>
      </c>
      <c r="O94" s="143">
        <f t="shared" ref="O94" si="51">(I94/C94)*10</f>
        <v>2.5945878538471137</v>
      </c>
      <c r="P94" s="52">
        <f t="shared" ref="P94" si="52">(O94-N94)/N94</f>
        <v>-0.11538690646205568</v>
      </c>
    </row>
    <row r="95" spans="1:16" ht="20.100000000000001" customHeight="1" thickBot="1" x14ac:dyDescent="0.3">
      <c r="A95" s="8" t="s">
        <v>17</v>
      </c>
      <c r="B95" s="19">
        <f>B96-SUM(B68:B94)</f>
        <v>7968.75</v>
      </c>
      <c r="C95" s="140">
        <f>C96-SUM(C68:C94)</f>
        <v>6919.1100000001607</v>
      </c>
      <c r="D95" s="247">
        <f t="shared" si="33"/>
        <v>3.3021799546871511E-2</v>
      </c>
      <c r="E95" s="215">
        <f t="shared" si="34"/>
        <v>2.5726892131894632E-2</v>
      </c>
      <c r="F95" s="52">
        <f>(C95-B95)/B95</f>
        <v>-0.13171952941174456</v>
      </c>
      <c r="H95" s="19">
        <f>H96-SUM(H68:H94)</f>
        <v>2316.5260000000198</v>
      </c>
      <c r="I95" s="140">
        <f>I96-SUM(I68:I94)</f>
        <v>1954.8589999999967</v>
      </c>
      <c r="J95" s="214">
        <f t="shared" si="35"/>
        <v>4.021589923156324E-2</v>
      </c>
      <c r="K95" s="215">
        <f t="shared" si="36"/>
        <v>3.1312820370876848E-2</v>
      </c>
      <c r="L95" s="52">
        <f>(I95-H95)/H95</f>
        <v>-0.15612473160241672</v>
      </c>
      <c r="N95" s="40">
        <f t="shared" si="31"/>
        <v>2.9070130196078683</v>
      </c>
      <c r="O95" s="143">
        <f t="shared" si="32"/>
        <v>2.8253041214837622</v>
      </c>
      <c r="P95" s="52">
        <f>(O95-N95)/N95</f>
        <v>-2.8107510208237024E-2</v>
      </c>
    </row>
    <row r="96" spans="1:16" ht="26.25" customHeight="1" thickBot="1" x14ac:dyDescent="0.3">
      <c r="A96" s="12" t="s">
        <v>18</v>
      </c>
      <c r="B96" s="17">
        <v>241317.85999999993</v>
      </c>
      <c r="C96" s="145">
        <v>268944.6500000002</v>
      </c>
      <c r="D96" s="243">
        <f>SUM(D68:D95)</f>
        <v>1.0000000000000004</v>
      </c>
      <c r="E96" s="244">
        <f>SUM(E68:E95)</f>
        <v>0.99999999999999978</v>
      </c>
      <c r="F96" s="57">
        <f>(C96-B96)/B96</f>
        <v>0.11448298936514802</v>
      </c>
      <c r="G96" s="1"/>
      <c r="H96" s="17">
        <v>57602.243000000017</v>
      </c>
      <c r="I96" s="145">
        <v>62429.98799999999</v>
      </c>
      <c r="J96" s="255">
        <f t="shared" si="35"/>
        <v>1</v>
      </c>
      <c r="K96" s="244">
        <f t="shared" si="36"/>
        <v>1</v>
      </c>
      <c r="L96" s="57">
        <f>(I96-H96)/H96</f>
        <v>8.3811753649939855E-2</v>
      </c>
      <c r="M96" s="1"/>
      <c r="N96" s="37">
        <f t="shared" si="31"/>
        <v>2.3869863175481516</v>
      </c>
      <c r="O96" s="150">
        <f t="shared" si="32"/>
        <v>2.3212950322677899</v>
      </c>
      <c r="P96" s="57">
        <f>(O96-N96)/N96</f>
        <v>-2.7520595655461506E-2</v>
      </c>
    </row>
  </sheetData>
  <mergeCells count="33"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133</v>
      </c>
      <c r="B1" s="4"/>
    </row>
    <row r="3" spans="1:19" ht="15.75" thickBot="1" x14ac:dyDescent="0.3"/>
    <row r="4" spans="1:19" x14ac:dyDescent="0.25">
      <c r="A4" s="347" t="s">
        <v>16</v>
      </c>
      <c r="B4" s="330"/>
      <c r="C4" s="330"/>
      <c r="D4" s="330"/>
      <c r="E4" s="366" t="s">
        <v>1</v>
      </c>
      <c r="F4" s="364"/>
      <c r="G4" s="359" t="s">
        <v>104</v>
      </c>
      <c r="H4" s="359"/>
      <c r="I4" s="130" t="s">
        <v>0</v>
      </c>
      <c r="K4" s="360" t="s">
        <v>19</v>
      </c>
      <c r="L4" s="364"/>
      <c r="M4" s="359" t="s">
        <v>104</v>
      </c>
      <c r="N4" s="359"/>
      <c r="O4" s="130" t="s">
        <v>0</v>
      </c>
      <c r="Q4" s="358" t="s">
        <v>22</v>
      </c>
      <c r="R4" s="359"/>
      <c r="S4" s="130" t="s">
        <v>0</v>
      </c>
    </row>
    <row r="5" spans="1:19" x14ac:dyDescent="0.25">
      <c r="A5" s="365"/>
      <c r="B5" s="331"/>
      <c r="C5" s="331"/>
      <c r="D5" s="331"/>
      <c r="E5" s="367" t="s">
        <v>145</v>
      </c>
      <c r="F5" s="357"/>
      <c r="G5" s="361" t="str">
        <f>E5</f>
        <v>jan-fev</v>
      </c>
      <c r="H5" s="361"/>
      <c r="I5" s="131" t="s">
        <v>164</v>
      </c>
      <c r="K5" s="356" t="str">
        <f>E5</f>
        <v>jan-fev</v>
      </c>
      <c r="L5" s="357"/>
      <c r="M5" s="368" t="str">
        <f>E5</f>
        <v>jan-fev</v>
      </c>
      <c r="N5" s="363"/>
      <c r="O5" s="131" t="str">
        <f>I5</f>
        <v>2025/2024</v>
      </c>
      <c r="Q5" s="356" t="str">
        <f>E5</f>
        <v>jan-fev</v>
      </c>
      <c r="R5" s="357"/>
      <c r="S5" s="131" t="str">
        <f>O5</f>
        <v>2025/2024</v>
      </c>
    </row>
    <row r="6" spans="1:19" ht="15.75" thickBot="1" x14ac:dyDescent="0.3">
      <c r="A6" s="348"/>
      <c r="B6" s="371"/>
      <c r="C6" s="371"/>
      <c r="D6" s="371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91392.620000000097</v>
      </c>
      <c r="F7" s="145">
        <v>93170.549999999974</v>
      </c>
      <c r="G7" s="243">
        <f>E7/E15</f>
        <v>0.3894439552565207</v>
      </c>
      <c r="H7" s="244">
        <f>F7/F15</f>
        <v>0.39881324118919864</v>
      </c>
      <c r="I7" s="164">
        <f t="shared" ref="I7:I18" si="0">(F7-E7)/E7</f>
        <v>1.9453758957778809E-2</v>
      </c>
      <c r="J7" s="1"/>
      <c r="K7" s="17">
        <v>23766.788000000026</v>
      </c>
      <c r="L7" s="145">
        <v>23863.760999999999</v>
      </c>
      <c r="M7" s="243">
        <f>K7/K15</f>
        <v>0.34895159789528973</v>
      </c>
      <c r="N7" s="244">
        <f>L7/L15</f>
        <v>0.34301135043457909</v>
      </c>
      <c r="O7" s="164">
        <f t="shared" ref="O7:O18" si="1">(L7-K7)/K7</f>
        <v>4.0801895485402806E-3</v>
      </c>
      <c r="P7" s="1"/>
      <c r="Q7" s="187">
        <f t="shared" ref="Q7:R18" si="2">(K7/E7)*10</f>
        <v>2.6005150087611013</v>
      </c>
      <c r="R7" s="188">
        <f t="shared" si="2"/>
        <v>2.56129871509828</v>
      </c>
      <c r="S7" s="55">
        <f>(R7-Q7)/Q7</f>
        <v>-1.5080202779334912E-2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78024.19000000009</v>
      </c>
      <c r="F8" s="181">
        <v>78071.179999999978</v>
      </c>
      <c r="G8" s="245">
        <f>E8/E7</f>
        <v>0.85372527891201722</v>
      </c>
      <c r="H8" s="246">
        <f>F8/F7</f>
        <v>0.83793838289030176</v>
      </c>
      <c r="I8" s="206">
        <f t="shared" si="0"/>
        <v>6.02249122994917E-4</v>
      </c>
      <c r="K8" s="180">
        <v>21344.958000000024</v>
      </c>
      <c r="L8" s="181">
        <v>21089.834999999999</v>
      </c>
      <c r="M8" s="250">
        <f>K8/K7</f>
        <v>0.89810023971266129</v>
      </c>
      <c r="N8" s="246">
        <f>L8/L7</f>
        <v>0.88375989853401571</v>
      </c>
      <c r="O8" s="207">
        <f t="shared" si="1"/>
        <v>-1.195237769969024E-2</v>
      </c>
      <c r="Q8" s="189">
        <f t="shared" si="2"/>
        <v>2.73568466394845</v>
      </c>
      <c r="R8" s="190">
        <f t="shared" si="2"/>
        <v>2.7013598359855715</v>
      </c>
      <c r="S8" s="182">
        <f t="shared" ref="S8:S18" si="3">(R8-Q8)/Q8</f>
        <v>-1.2547070360564518E-2</v>
      </c>
    </row>
    <row r="9" spans="1:19" ht="24" customHeight="1" x14ac:dyDescent="0.25">
      <c r="A9" s="8"/>
      <c r="B9" t="s">
        <v>37</v>
      </c>
      <c r="E9" s="19">
        <v>12512.130000000003</v>
      </c>
      <c r="F9" s="140">
        <v>14336.609999999997</v>
      </c>
      <c r="G9" s="247">
        <f>E9/E7</f>
        <v>0.1369052555884708</v>
      </c>
      <c r="H9" s="215">
        <f>F9/F7</f>
        <v>0.15387491004399997</v>
      </c>
      <c r="I9" s="182">
        <f t="shared" si="0"/>
        <v>0.14581689928093727</v>
      </c>
      <c r="K9" s="19">
        <v>2254.0470000000009</v>
      </c>
      <c r="L9" s="140">
        <v>2608.6079999999993</v>
      </c>
      <c r="M9" s="247">
        <f>K9/K7</f>
        <v>9.4840203059832845E-2</v>
      </c>
      <c r="N9" s="215">
        <f>L9/L7</f>
        <v>0.10931252621914875</v>
      </c>
      <c r="O9" s="182">
        <f t="shared" si="1"/>
        <v>0.15729973687327645</v>
      </c>
      <c r="Q9" s="189">
        <f t="shared" si="2"/>
        <v>1.8014894346526134</v>
      </c>
      <c r="R9" s="190">
        <f t="shared" si="2"/>
        <v>1.8195431137486475</v>
      </c>
      <c r="S9" s="182">
        <f t="shared" si="3"/>
        <v>1.0021529268372043E-2</v>
      </c>
    </row>
    <row r="10" spans="1:19" ht="24" customHeight="1" thickBot="1" x14ac:dyDescent="0.3">
      <c r="A10" s="8"/>
      <c r="B10" t="s">
        <v>36</v>
      </c>
      <c r="E10" s="19">
        <v>856.30000000000007</v>
      </c>
      <c r="F10" s="140">
        <v>762.76</v>
      </c>
      <c r="G10" s="247">
        <f>E10/E7</f>
        <v>9.3694654995118767E-3</v>
      </c>
      <c r="H10" s="215">
        <f>F10/F7</f>
        <v>8.1867070656983371E-3</v>
      </c>
      <c r="I10" s="186">
        <f t="shared" si="0"/>
        <v>-0.10923741679318004</v>
      </c>
      <c r="K10" s="19">
        <v>167.78300000000002</v>
      </c>
      <c r="L10" s="140">
        <v>165.31800000000004</v>
      </c>
      <c r="M10" s="247">
        <f>K10/K7</f>
        <v>7.0595572275058719E-3</v>
      </c>
      <c r="N10" s="215">
        <f>L10/L7</f>
        <v>6.9275752468355703E-3</v>
      </c>
      <c r="O10" s="209">
        <f t="shared" si="1"/>
        <v>-1.4691595692054468E-2</v>
      </c>
      <c r="Q10" s="189">
        <f t="shared" si="2"/>
        <v>1.9593950718206234</v>
      </c>
      <c r="R10" s="190">
        <f t="shared" si="2"/>
        <v>2.1673658817976826</v>
      </c>
      <c r="S10" s="182">
        <f t="shared" si="3"/>
        <v>0.1061403149206748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143282.0199999999</v>
      </c>
      <c r="F11" s="145">
        <v>140448.94999999998</v>
      </c>
      <c r="G11" s="243">
        <f>E11/E15</f>
        <v>0.61055604474347935</v>
      </c>
      <c r="H11" s="244">
        <f>F11/F15</f>
        <v>0.60118675881080141</v>
      </c>
      <c r="I11" s="164">
        <f t="shared" si="0"/>
        <v>-1.977268327177354E-2</v>
      </c>
      <c r="J11" s="1"/>
      <c r="K11" s="17">
        <v>44342.33699999997</v>
      </c>
      <c r="L11" s="145">
        <v>45707.584000000003</v>
      </c>
      <c r="M11" s="243">
        <f>K11/K15</f>
        <v>0.65104840210471016</v>
      </c>
      <c r="N11" s="244">
        <f>L11/L15</f>
        <v>0.65698864956542113</v>
      </c>
      <c r="O11" s="164">
        <f t="shared" si="1"/>
        <v>3.0788792210027924E-2</v>
      </c>
      <c r="Q11" s="191">
        <f t="shared" si="2"/>
        <v>3.0947593424492483</v>
      </c>
      <c r="R11" s="192">
        <f t="shared" si="2"/>
        <v>3.2543912930641357</v>
      </c>
      <c r="S11" s="57">
        <f t="shared" si="3"/>
        <v>5.1581377726305444E-2</v>
      </c>
    </row>
    <row r="12" spans="1:19" s="3" customFormat="1" ht="24" customHeight="1" x14ac:dyDescent="0.25">
      <c r="A12" s="46"/>
      <c r="B12" s="3" t="s">
        <v>33</v>
      </c>
      <c r="E12" s="31">
        <v>135208.09999999989</v>
      </c>
      <c r="F12" s="141">
        <v>130783.57999999999</v>
      </c>
      <c r="G12" s="247">
        <f>E12/E11</f>
        <v>0.94365015233593152</v>
      </c>
      <c r="H12" s="215">
        <f>F12/F11</f>
        <v>0.9311823263897665</v>
      </c>
      <c r="I12" s="206">
        <f t="shared" si="0"/>
        <v>-3.2723779122699789E-2</v>
      </c>
      <c r="K12" s="31">
        <v>42984.797999999966</v>
      </c>
      <c r="L12" s="141">
        <v>43984.468000000001</v>
      </c>
      <c r="M12" s="247">
        <f>K12/K11</f>
        <v>0.96938503714858315</v>
      </c>
      <c r="N12" s="215">
        <f>L12/L11</f>
        <v>0.96230131087217385</v>
      </c>
      <c r="O12" s="206">
        <f t="shared" si="1"/>
        <v>2.3256361469932589E-2</v>
      </c>
      <c r="Q12" s="189">
        <f t="shared" si="2"/>
        <v>3.1791584971610432</v>
      </c>
      <c r="R12" s="190">
        <f t="shared" si="2"/>
        <v>3.363149104803524</v>
      </c>
      <c r="S12" s="182">
        <f t="shared" si="3"/>
        <v>5.7873996470066733E-2</v>
      </c>
    </row>
    <row r="13" spans="1:19" ht="24" customHeight="1" x14ac:dyDescent="0.25">
      <c r="A13" s="8"/>
      <c r="B13" s="3" t="s">
        <v>37</v>
      </c>
      <c r="D13" s="3"/>
      <c r="E13" s="19">
        <v>8030.19</v>
      </c>
      <c r="F13" s="140">
        <v>8987.3799999999992</v>
      </c>
      <c r="G13" s="247">
        <f>E13/E11</f>
        <v>5.6044645378394341E-2</v>
      </c>
      <c r="H13" s="215">
        <f>F13/F11</f>
        <v>6.3990368030519273E-2</v>
      </c>
      <c r="I13" s="182">
        <f t="shared" si="0"/>
        <v>0.11919892306408686</v>
      </c>
      <c r="K13" s="19">
        <v>1350.8640000000005</v>
      </c>
      <c r="L13" s="140">
        <v>1654.4990000000003</v>
      </c>
      <c r="M13" s="247">
        <f>K13/K11</f>
        <v>3.0464429513491844E-2</v>
      </c>
      <c r="N13" s="215">
        <f>L13/L11</f>
        <v>3.6197472174420771E-2</v>
      </c>
      <c r="O13" s="182">
        <f t="shared" si="1"/>
        <v>0.22477096139951885</v>
      </c>
      <c r="Q13" s="189">
        <f t="shared" si="2"/>
        <v>1.6822316782043769</v>
      </c>
      <c r="R13" s="190">
        <f t="shared" si="2"/>
        <v>1.8409135921703548</v>
      </c>
      <c r="S13" s="182">
        <f t="shared" si="3"/>
        <v>9.4328216512576779E-2</v>
      </c>
    </row>
    <row r="14" spans="1:19" ht="24" customHeight="1" thickBot="1" x14ac:dyDescent="0.3">
      <c r="A14" s="8"/>
      <c r="B14" t="s">
        <v>36</v>
      </c>
      <c r="E14" s="19">
        <v>43.73</v>
      </c>
      <c r="F14" s="140">
        <v>677.99</v>
      </c>
      <c r="G14" s="247">
        <f>E14/E11</f>
        <v>3.0520228567408548E-4</v>
      </c>
      <c r="H14" s="215">
        <f>F14/F11</f>
        <v>4.8273055797141955E-3</v>
      </c>
      <c r="I14" s="186">
        <f t="shared" si="0"/>
        <v>14.504001829407731</v>
      </c>
      <c r="K14" s="19">
        <v>6.6750000000000007</v>
      </c>
      <c r="L14" s="140">
        <v>68.617000000000004</v>
      </c>
      <c r="M14" s="247">
        <f>K14/K11</f>
        <v>1.5053333792488214E-4</v>
      </c>
      <c r="N14" s="215">
        <f>L14/L11</f>
        <v>1.5012169534053693E-3</v>
      </c>
      <c r="O14" s="209">
        <f t="shared" si="1"/>
        <v>9.2797003745318349</v>
      </c>
      <c r="Q14" s="189">
        <f t="shared" si="2"/>
        <v>1.5264120740910134</v>
      </c>
      <c r="R14" s="190">
        <f t="shared" si="2"/>
        <v>1.0120650747061166</v>
      </c>
      <c r="S14" s="182">
        <f t="shared" si="3"/>
        <v>-0.33696470836107162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234674.63999999998</v>
      </c>
      <c r="F15" s="145">
        <v>233619.49999999994</v>
      </c>
      <c r="G15" s="243">
        <f>G7+G11</f>
        <v>1</v>
      </c>
      <c r="H15" s="244">
        <f>H7+H11</f>
        <v>1</v>
      </c>
      <c r="I15" s="164">
        <f t="shared" si="0"/>
        <v>-4.496182459255261E-3</v>
      </c>
      <c r="J15" s="1"/>
      <c r="K15" s="17">
        <v>68109.125</v>
      </c>
      <c r="L15" s="145">
        <v>69571.344999999987</v>
      </c>
      <c r="M15" s="243">
        <f>M7+M11</f>
        <v>0.99999999999999989</v>
      </c>
      <c r="N15" s="244">
        <f>N7+N11</f>
        <v>1.0000000000000002</v>
      </c>
      <c r="O15" s="164">
        <f t="shared" si="1"/>
        <v>2.1468782633751154E-2</v>
      </c>
      <c r="Q15" s="191">
        <f t="shared" si="2"/>
        <v>2.9022788742746131</v>
      </c>
      <c r="R15" s="192">
        <f t="shared" si="2"/>
        <v>2.9779767956013945</v>
      </c>
      <c r="S15" s="57">
        <f t="shared" si="3"/>
        <v>2.6082235583133322E-2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213232.28999999998</v>
      </c>
      <c r="F16" s="181">
        <f t="shared" ref="F16:F17" si="4">F8+F12</f>
        <v>208854.75999999995</v>
      </c>
      <c r="G16" s="245">
        <f>E16/E15</f>
        <v>0.90862945395378036</v>
      </c>
      <c r="H16" s="246">
        <f>F16/F15</f>
        <v>0.89399540706148251</v>
      </c>
      <c r="I16" s="207">
        <f t="shared" si="0"/>
        <v>-2.0529395430682794E-2</v>
      </c>
      <c r="J16" s="3"/>
      <c r="K16" s="180">
        <f t="shared" ref="K16:L18" si="5">K8+K12</f>
        <v>64329.755999999994</v>
      </c>
      <c r="L16" s="181">
        <f t="shared" si="5"/>
        <v>65074.303</v>
      </c>
      <c r="M16" s="250">
        <f>K16/K15</f>
        <v>0.9445100931776762</v>
      </c>
      <c r="N16" s="246">
        <f>L16/L15</f>
        <v>0.93536071496102324</v>
      </c>
      <c r="O16" s="207">
        <f t="shared" si="1"/>
        <v>1.1573913011577504E-2</v>
      </c>
      <c r="P16" s="3"/>
      <c r="Q16" s="189">
        <f t="shared" si="2"/>
        <v>3.0168862323806591</v>
      </c>
      <c r="R16" s="190">
        <f t="shared" si="2"/>
        <v>3.1157682496678563</v>
      </c>
      <c r="S16" s="182">
        <f t="shared" si="3"/>
        <v>3.2776183677688177E-2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20542.320000000003</v>
      </c>
      <c r="F17" s="140">
        <f t="shared" si="4"/>
        <v>23323.989999999998</v>
      </c>
      <c r="G17" s="248">
        <f>E17/E15</f>
        <v>8.7535321243062333E-2</v>
      </c>
      <c r="H17" s="215">
        <f>F17/F15</f>
        <v>9.9837513563722224E-2</v>
      </c>
      <c r="I17" s="182">
        <f t="shared" si="0"/>
        <v>0.13541167696735296</v>
      </c>
      <c r="K17" s="19">
        <f t="shared" si="5"/>
        <v>3604.9110000000014</v>
      </c>
      <c r="L17" s="140">
        <f t="shared" si="5"/>
        <v>4263.107</v>
      </c>
      <c r="M17" s="247">
        <f>K17/K15</f>
        <v>5.2928458558232853E-2</v>
      </c>
      <c r="N17" s="215">
        <f>L17/L15</f>
        <v>6.1276765599400165E-2</v>
      </c>
      <c r="O17" s="182">
        <f t="shared" si="1"/>
        <v>0.18258314837731038</v>
      </c>
      <c r="Q17" s="189">
        <f t="shared" si="2"/>
        <v>1.7548704333298288</v>
      </c>
      <c r="R17" s="190">
        <f t="shared" si="2"/>
        <v>1.8277777515768101</v>
      </c>
      <c r="S17" s="182">
        <f t="shared" si="3"/>
        <v>4.15456986808087E-2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900.03000000000009</v>
      </c>
      <c r="F18" s="142">
        <f>F10+F14</f>
        <v>1440.75</v>
      </c>
      <c r="G18" s="249">
        <f>E18/E15</f>
        <v>3.8352248031572568E-3</v>
      </c>
      <c r="H18" s="221">
        <f>F18/F15</f>
        <v>6.1670793747953421E-3</v>
      </c>
      <c r="I18" s="208">
        <f t="shared" si="0"/>
        <v>0.60077997400086647</v>
      </c>
      <c r="K18" s="21">
        <f t="shared" si="5"/>
        <v>174.45800000000003</v>
      </c>
      <c r="L18" s="142">
        <f t="shared" si="5"/>
        <v>233.93500000000006</v>
      </c>
      <c r="M18" s="249">
        <f>K18/K15</f>
        <v>2.5614482640908985E-3</v>
      </c>
      <c r="N18" s="221">
        <f>L18/L15</f>
        <v>3.3625194395767409E-3</v>
      </c>
      <c r="O18" s="208">
        <f t="shared" si="1"/>
        <v>0.34092446319457992</v>
      </c>
      <c r="Q18" s="193">
        <f t="shared" si="2"/>
        <v>1.9383576103018791</v>
      </c>
      <c r="R18" s="194">
        <f t="shared" si="2"/>
        <v>1.6237029325004344</v>
      </c>
      <c r="S18" s="186">
        <f t="shared" si="3"/>
        <v>-0.16233056074335042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topLeftCell="A60" workbookViewId="0">
      <selection activeCell="B95" sqref="B95:C95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134</v>
      </c>
    </row>
    <row r="3" spans="1:16" ht="8.25" customHeight="1" thickBot="1" x14ac:dyDescent="0.3"/>
    <row r="4" spans="1:16" x14ac:dyDescent="0.25">
      <c r="A4" s="372" t="s">
        <v>3</v>
      </c>
      <c r="B4" s="366" t="s">
        <v>1</v>
      </c>
      <c r="C4" s="359"/>
      <c r="D4" s="366" t="s">
        <v>104</v>
      </c>
      <c r="E4" s="359"/>
      <c r="F4" s="130" t="s">
        <v>0</v>
      </c>
      <c r="H4" s="375" t="s">
        <v>19</v>
      </c>
      <c r="I4" s="376"/>
      <c r="J4" s="366" t="s">
        <v>104</v>
      </c>
      <c r="K4" s="364"/>
      <c r="L4" s="130" t="s">
        <v>0</v>
      </c>
      <c r="N4" s="358" t="s">
        <v>22</v>
      </c>
      <c r="O4" s="359"/>
      <c r="P4" s="130" t="s">
        <v>0</v>
      </c>
    </row>
    <row r="5" spans="1:16" x14ac:dyDescent="0.25">
      <c r="A5" s="373"/>
      <c r="B5" s="367" t="s">
        <v>145</v>
      </c>
      <c r="C5" s="361"/>
      <c r="D5" s="367" t="str">
        <f>B5</f>
        <v>jan-fev</v>
      </c>
      <c r="E5" s="361"/>
      <c r="F5" s="131" t="s">
        <v>164</v>
      </c>
      <c r="H5" s="356" t="str">
        <f>B5</f>
        <v>jan-fev</v>
      </c>
      <c r="I5" s="361"/>
      <c r="J5" s="367" t="str">
        <f>B5</f>
        <v>jan-fev</v>
      </c>
      <c r="K5" s="357"/>
      <c r="L5" s="131" t="str">
        <f>F5</f>
        <v>2025/2024</v>
      </c>
      <c r="N5" s="356" t="str">
        <f>B5</f>
        <v>jan-fev</v>
      </c>
      <c r="O5" s="357"/>
      <c r="P5" s="131" t="str">
        <f>F5</f>
        <v>2025/2024</v>
      </c>
    </row>
    <row r="6" spans="1:16" ht="19.5" customHeight="1" thickBot="1" x14ac:dyDescent="0.3">
      <c r="A6" s="374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167</v>
      </c>
      <c r="B7" s="39">
        <v>27648.210000000003</v>
      </c>
      <c r="C7" s="147">
        <v>28109.449999999993</v>
      </c>
      <c r="D7" s="247">
        <f>B7/$B$33</f>
        <v>0.11781507366965592</v>
      </c>
      <c r="E7" s="246">
        <f>C7/$C$33</f>
        <v>0.12032150569622822</v>
      </c>
      <c r="F7" s="52">
        <f>(C7-B7)/B7</f>
        <v>1.668245430716819E-2</v>
      </c>
      <c r="H7" s="39">
        <v>8851.4300000000021</v>
      </c>
      <c r="I7" s="147">
        <v>9920.1040000000012</v>
      </c>
      <c r="J7" s="247">
        <f>H7/$H$33</f>
        <v>0.12995953185421186</v>
      </c>
      <c r="K7" s="246">
        <f>I7/$I$33</f>
        <v>0.14258893514276605</v>
      </c>
      <c r="L7" s="52">
        <f>(I7-H7)/H7</f>
        <v>0.12073461576265064</v>
      </c>
      <c r="N7" s="27">
        <f t="shared" ref="N7:O33" si="0">(H7/B7)*10</f>
        <v>3.2014477609942924</v>
      </c>
      <c r="O7" s="151">
        <f t="shared" si="0"/>
        <v>3.5290992886733834</v>
      </c>
      <c r="P7" s="61">
        <f>(O7-N7)/N7</f>
        <v>0.1023447990222181</v>
      </c>
    </row>
    <row r="8" spans="1:16" ht="20.100000000000001" customHeight="1" x14ac:dyDescent="0.25">
      <c r="A8" s="8" t="s">
        <v>165</v>
      </c>
      <c r="B8" s="19">
        <v>28806.510000000006</v>
      </c>
      <c r="C8" s="140">
        <v>25991.279999999995</v>
      </c>
      <c r="D8" s="247">
        <f t="shared" ref="D8:D32" si="1">B8/$B$33</f>
        <v>0.12275084346565944</v>
      </c>
      <c r="E8" s="215">
        <f t="shared" ref="E8:E32" si="2">C8/$C$33</f>
        <v>0.11125475399099814</v>
      </c>
      <c r="F8" s="52">
        <f t="shared" ref="F8:F33" si="3">(C8-B8)/B8</f>
        <v>-9.77289508517349E-2</v>
      </c>
      <c r="H8" s="19">
        <v>8744.5579999999991</v>
      </c>
      <c r="I8" s="140">
        <v>7671.9280000000008</v>
      </c>
      <c r="J8" s="247">
        <f t="shared" ref="J8:J32" si="4">H8/$H$33</f>
        <v>0.12839040290122644</v>
      </c>
      <c r="K8" s="215">
        <f t="shared" ref="K8:K32" si="5">I8/$I$33</f>
        <v>0.11027425156147262</v>
      </c>
      <c r="L8" s="52">
        <f t="shared" ref="L8:L33" si="6">(I8-H8)/H8</f>
        <v>-0.12266257482653765</v>
      </c>
      <c r="N8" s="27">
        <f t="shared" si="0"/>
        <v>3.0356186848042328</v>
      </c>
      <c r="O8" s="152">
        <f t="shared" si="0"/>
        <v>2.9517315037966592</v>
      </c>
      <c r="P8" s="52">
        <f t="shared" ref="P8:P71" si="7">(O8-N8)/N8</f>
        <v>-2.7634294592894012E-2</v>
      </c>
    </row>
    <row r="9" spans="1:16" ht="20.100000000000001" customHeight="1" x14ac:dyDescent="0.25">
      <c r="A9" s="8" t="s">
        <v>170</v>
      </c>
      <c r="B9" s="19">
        <v>15091.93</v>
      </c>
      <c r="C9" s="140">
        <v>14435.300000000001</v>
      </c>
      <c r="D9" s="247">
        <f t="shared" si="1"/>
        <v>6.4310016625571426E-2</v>
      </c>
      <c r="E9" s="215">
        <f t="shared" si="2"/>
        <v>6.1789790663878658E-2</v>
      </c>
      <c r="F9" s="52">
        <f t="shared" si="3"/>
        <v>-4.3508683117401102E-2</v>
      </c>
      <c r="H9" s="19">
        <v>5775.4140000000007</v>
      </c>
      <c r="I9" s="140">
        <v>5446.9970000000012</v>
      </c>
      <c r="J9" s="247">
        <f t="shared" si="4"/>
        <v>8.4796479179551881E-2</v>
      </c>
      <c r="K9" s="215">
        <f t="shared" si="5"/>
        <v>7.829368542465294E-2</v>
      </c>
      <c r="L9" s="52">
        <f t="shared" si="6"/>
        <v>-5.6864668056696786E-2</v>
      </c>
      <c r="N9" s="27">
        <f t="shared" si="0"/>
        <v>3.8268226794054838</v>
      </c>
      <c r="O9" s="152">
        <f t="shared" si="0"/>
        <v>3.7733867671610573</v>
      </c>
      <c r="P9" s="52">
        <f t="shared" si="7"/>
        <v>-1.3963519274618729E-2</v>
      </c>
    </row>
    <row r="10" spans="1:16" ht="20.100000000000001" customHeight="1" x14ac:dyDescent="0.25">
      <c r="A10" s="8" t="s">
        <v>173</v>
      </c>
      <c r="B10" s="19">
        <v>15031.48</v>
      </c>
      <c r="C10" s="140">
        <v>23910.42</v>
      </c>
      <c r="D10" s="247">
        <f t="shared" si="1"/>
        <v>6.4052425945982011E-2</v>
      </c>
      <c r="E10" s="215">
        <f t="shared" si="2"/>
        <v>0.10234770642005481</v>
      </c>
      <c r="F10" s="52">
        <f t="shared" si="3"/>
        <v>0.59068967260708849</v>
      </c>
      <c r="H10" s="19">
        <v>3615.6030000000001</v>
      </c>
      <c r="I10" s="140">
        <v>5414.3590000000004</v>
      </c>
      <c r="J10" s="247">
        <f t="shared" si="4"/>
        <v>5.3085441928669583E-2</v>
      </c>
      <c r="K10" s="215">
        <f t="shared" si="5"/>
        <v>7.782455549766934E-2</v>
      </c>
      <c r="L10" s="52">
        <f t="shared" si="6"/>
        <v>0.49749820431059499</v>
      </c>
      <c r="N10" s="27">
        <f t="shared" si="0"/>
        <v>2.405353963814608</v>
      </c>
      <c r="O10" s="152">
        <f t="shared" si="0"/>
        <v>2.2644349200055878</v>
      </c>
      <c r="P10" s="52">
        <f t="shared" si="7"/>
        <v>-5.8585574484654727E-2</v>
      </c>
    </row>
    <row r="11" spans="1:16" ht="20.100000000000001" customHeight="1" x14ac:dyDescent="0.25">
      <c r="A11" s="8" t="s">
        <v>168</v>
      </c>
      <c r="B11" s="19">
        <v>16586.829999999998</v>
      </c>
      <c r="C11" s="140">
        <v>17384.25</v>
      </c>
      <c r="D11" s="247">
        <f t="shared" si="1"/>
        <v>7.0680112687080229E-2</v>
      </c>
      <c r="E11" s="215">
        <f t="shared" si="2"/>
        <v>7.4412666750849121E-2</v>
      </c>
      <c r="F11" s="52">
        <f t="shared" si="3"/>
        <v>4.8075491218032743E-2</v>
      </c>
      <c r="H11" s="19">
        <v>4919.6289999999999</v>
      </c>
      <c r="I11" s="140">
        <v>5362.463999999999</v>
      </c>
      <c r="J11" s="247">
        <f t="shared" si="4"/>
        <v>7.2231569558410813E-2</v>
      </c>
      <c r="K11" s="215">
        <f t="shared" si="5"/>
        <v>7.7078630576999749E-2</v>
      </c>
      <c r="L11" s="52">
        <f t="shared" si="6"/>
        <v>9.0013901454763998E-2</v>
      </c>
      <c r="N11" s="27">
        <f t="shared" si="0"/>
        <v>2.9659850616422787</v>
      </c>
      <c r="O11" s="152">
        <f t="shared" si="0"/>
        <v>3.0846680184649893</v>
      </c>
      <c r="P11" s="52">
        <f t="shared" si="7"/>
        <v>4.0014684617796191E-2</v>
      </c>
    </row>
    <row r="12" spans="1:16" ht="20.100000000000001" customHeight="1" x14ac:dyDescent="0.25">
      <c r="A12" s="8" t="s">
        <v>175</v>
      </c>
      <c r="B12" s="19">
        <v>7404.59</v>
      </c>
      <c r="C12" s="140">
        <v>8065.3399999999992</v>
      </c>
      <c r="D12" s="247">
        <f t="shared" si="1"/>
        <v>3.1552578497616932E-2</v>
      </c>
      <c r="E12" s="215">
        <f t="shared" si="2"/>
        <v>3.4523402370093242E-2</v>
      </c>
      <c r="F12" s="52">
        <f t="shared" si="3"/>
        <v>8.9235190604746384E-2</v>
      </c>
      <c r="H12" s="19">
        <v>3136.3750000000009</v>
      </c>
      <c r="I12" s="140">
        <v>3697.605</v>
      </c>
      <c r="J12" s="247">
        <f t="shared" si="4"/>
        <v>4.6049262855748022E-2</v>
      </c>
      <c r="K12" s="215">
        <f t="shared" si="5"/>
        <v>5.3148390332255324E-2</v>
      </c>
      <c r="L12" s="52">
        <f t="shared" si="6"/>
        <v>0.17894225020923804</v>
      </c>
      <c r="N12" s="27">
        <f t="shared" si="0"/>
        <v>4.235717305076987</v>
      </c>
      <c r="O12" s="152">
        <f t="shared" si="0"/>
        <v>4.5845618411623077</v>
      </c>
      <c r="P12" s="52">
        <f t="shared" si="7"/>
        <v>8.2357841885999108E-2</v>
      </c>
    </row>
    <row r="13" spans="1:16" ht="20.100000000000001" customHeight="1" x14ac:dyDescent="0.25">
      <c r="A13" s="8" t="s">
        <v>172</v>
      </c>
      <c r="B13" s="19">
        <v>15135.909999999998</v>
      </c>
      <c r="C13" s="140">
        <v>11274.300000000001</v>
      </c>
      <c r="D13" s="247">
        <f t="shared" si="1"/>
        <v>6.4497425030672198E-2</v>
      </c>
      <c r="E13" s="215">
        <f t="shared" si="2"/>
        <v>4.8259242058132985E-2</v>
      </c>
      <c r="F13" s="52">
        <f t="shared" si="3"/>
        <v>-0.25512902759067657</v>
      </c>
      <c r="H13" s="19">
        <v>4078.4589999999998</v>
      </c>
      <c r="I13" s="140">
        <v>3151.6970000000001</v>
      </c>
      <c r="J13" s="247">
        <f t="shared" si="4"/>
        <v>5.9881242050899897E-2</v>
      </c>
      <c r="K13" s="215">
        <f t="shared" si="5"/>
        <v>4.5301654007120315E-2</v>
      </c>
      <c r="L13" s="52">
        <f t="shared" si="6"/>
        <v>-0.227233374173922</v>
      </c>
      <c r="N13" s="27">
        <f t="shared" si="0"/>
        <v>2.6945581732449519</v>
      </c>
      <c r="O13" s="152">
        <f t="shared" si="0"/>
        <v>2.7954702287503435</v>
      </c>
      <c r="P13" s="52">
        <f t="shared" si="7"/>
        <v>3.7450316162173272E-2</v>
      </c>
    </row>
    <row r="14" spans="1:16" ht="20.100000000000001" customHeight="1" x14ac:dyDescent="0.25">
      <c r="A14" s="8" t="s">
        <v>177</v>
      </c>
      <c r="B14" s="19">
        <v>11389.070000000002</v>
      </c>
      <c r="C14" s="140">
        <v>11029.48</v>
      </c>
      <c r="D14" s="247">
        <f t="shared" si="1"/>
        <v>4.8531319788111711E-2</v>
      </c>
      <c r="E14" s="215">
        <f t="shared" si="2"/>
        <v>4.721129871436245E-2</v>
      </c>
      <c r="F14" s="52">
        <f t="shared" si="3"/>
        <v>-3.1573254005814518E-2</v>
      </c>
      <c r="H14" s="19">
        <v>2952.8149999999996</v>
      </c>
      <c r="I14" s="140">
        <v>2810.5229999999997</v>
      </c>
      <c r="J14" s="247">
        <f t="shared" si="4"/>
        <v>4.3354176110763393E-2</v>
      </c>
      <c r="K14" s="215">
        <f t="shared" si="5"/>
        <v>4.0397709717988055E-2</v>
      </c>
      <c r="L14" s="52">
        <f t="shared" si="6"/>
        <v>-4.8188592918960362E-2</v>
      </c>
      <c r="N14" s="27">
        <f t="shared" si="0"/>
        <v>2.5926743799098602</v>
      </c>
      <c r="O14" s="152">
        <f t="shared" si="0"/>
        <v>2.5481917551870077</v>
      </c>
      <c r="P14" s="52">
        <f t="shared" si="7"/>
        <v>-1.7157042576399047E-2</v>
      </c>
    </row>
    <row r="15" spans="1:16" ht="20.100000000000001" customHeight="1" x14ac:dyDescent="0.25">
      <c r="A15" s="8" t="s">
        <v>178</v>
      </c>
      <c r="B15" s="19">
        <v>21931.050000000003</v>
      </c>
      <c r="C15" s="140">
        <v>14405.93</v>
      </c>
      <c r="D15" s="247">
        <f t="shared" si="1"/>
        <v>9.3453003699078802E-2</v>
      </c>
      <c r="E15" s="215">
        <f t="shared" si="2"/>
        <v>6.1664073418528843E-2</v>
      </c>
      <c r="F15" s="52">
        <f t="shared" si="3"/>
        <v>-0.34312629810246209</v>
      </c>
      <c r="H15" s="19">
        <v>4400.0540000000001</v>
      </c>
      <c r="I15" s="140">
        <v>2793.134</v>
      </c>
      <c r="J15" s="247">
        <f t="shared" si="4"/>
        <v>6.4603002901593543E-2</v>
      </c>
      <c r="K15" s="215">
        <f t="shared" si="5"/>
        <v>4.0147764859224729E-2</v>
      </c>
      <c r="L15" s="52">
        <f t="shared" si="6"/>
        <v>-0.3652046088525277</v>
      </c>
      <c r="N15" s="27">
        <f t="shared" si="0"/>
        <v>2.0063125112568709</v>
      </c>
      <c r="O15" s="152">
        <f t="shared" si="0"/>
        <v>1.938877948178285</v>
      </c>
      <c r="P15" s="52">
        <f t="shared" si="7"/>
        <v>-3.3611196012699456E-2</v>
      </c>
    </row>
    <row r="16" spans="1:16" ht="20.100000000000001" customHeight="1" x14ac:dyDescent="0.25">
      <c r="A16" s="8" t="s">
        <v>166</v>
      </c>
      <c r="B16" s="19">
        <v>10925.73</v>
      </c>
      <c r="C16" s="140">
        <v>9554.0400000000009</v>
      </c>
      <c r="D16" s="247">
        <f t="shared" si="1"/>
        <v>4.6556926645333264E-2</v>
      </c>
      <c r="E16" s="215">
        <f t="shared" si="2"/>
        <v>4.0895730022536644E-2</v>
      </c>
      <c r="F16" s="52">
        <f t="shared" si="3"/>
        <v>-0.12554675980460792</v>
      </c>
      <c r="H16" s="19">
        <v>2707.0630000000001</v>
      </c>
      <c r="I16" s="140">
        <v>2372.9040000000005</v>
      </c>
      <c r="J16" s="247">
        <f t="shared" si="4"/>
        <v>3.9745966491274091E-2</v>
      </c>
      <c r="K16" s="215">
        <f t="shared" si="5"/>
        <v>3.4107490663002137E-2</v>
      </c>
      <c r="L16" s="52">
        <f t="shared" si="6"/>
        <v>-0.12343968352417348</v>
      </c>
      <c r="N16" s="27">
        <f t="shared" si="0"/>
        <v>2.4776953118922034</v>
      </c>
      <c r="O16" s="152">
        <f t="shared" si="0"/>
        <v>2.4836655488149519</v>
      </c>
      <c r="P16" s="52">
        <f t="shared" si="7"/>
        <v>2.4095928559468927E-3</v>
      </c>
    </row>
    <row r="17" spans="1:16" ht="20.100000000000001" customHeight="1" x14ac:dyDescent="0.25">
      <c r="A17" s="8" t="s">
        <v>181</v>
      </c>
      <c r="B17" s="19">
        <v>10445.940000000002</v>
      </c>
      <c r="C17" s="140">
        <v>9359.19</v>
      </c>
      <c r="D17" s="247">
        <f t="shared" si="1"/>
        <v>4.4512436452443238E-2</v>
      </c>
      <c r="E17" s="215">
        <f t="shared" si="2"/>
        <v>4.0061681494909455E-2</v>
      </c>
      <c r="F17" s="52">
        <f t="shared" si="3"/>
        <v>-0.10403563489738613</v>
      </c>
      <c r="H17" s="19">
        <v>2279.4779999999996</v>
      </c>
      <c r="I17" s="140">
        <v>2039.2760000000001</v>
      </c>
      <c r="J17" s="247">
        <f t="shared" si="4"/>
        <v>3.3468026494247259E-2</v>
      </c>
      <c r="K17" s="215">
        <f t="shared" si="5"/>
        <v>2.9312010569868961E-2</v>
      </c>
      <c r="L17" s="52">
        <f t="shared" si="6"/>
        <v>-0.10537587991636664</v>
      </c>
      <c r="N17" s="27">
        <f t="shared" si="0"/>
        <v>2.1821664685035516</v>
      </c>
      <c r="O17" s="152">
        <f t="shared" si="0"/>
        <v>2.1789022340608537</v>
      </c>
      <c r="P17" s="52">
        <f t="shared" si="7"/>
        <v>-1.4958686652977238E-3</v>
      </c>
    </row>
    <row r="18" spans="1:16" ht="20.100000000000001" customHeight="1" x14ac:dyDescent="0.25">
      <c r="A18" s="8" t="s">
        <v>169</v>
      </c>
      <c r="B18" s="19">
        <v>1934.44</v>
      </c>
      <c r="C18" s="140">
        <v>5459.9100000000008</v>
      </c>
      <c r="D18" s="247">
        <f t="shared" si="1"/>
        <v>8.2430721956151653E-3</v>
      </c>
      <c r="E18" s="215">
        <f t="shared" si="2"/>
        <v>2.3370951483073974E-2</v>
      </c>
      <c r="F18" s="52">
        <f t="shared" si="3"/>
        <v>1.8224757552573358</v>
      </c>
      <c r="H18" s="19">
        <v>765.31900000000007</v>
      </c>
      <c r="I18" s="140">
        <v>1855.59</v>
      </c>
      <c r="J18" s="247">
        <f t="shared" si="4"/>
        <v>1.1236658817742844E-2</v>
      </c>
      <c r="K18" s="215">
        <f t="shared" si="5"/>
        <v>2.6671756884964634E-2</v>
      </c>
      <c r="L18" s="52">
        <f t="shared" si="6"/>
        <v>1.4245968021178093</v>
      </c>
      <c r="N18" s="27">
        <f t="shared" si="0"/>
        <v>3.9562819213829323</v>
      </c>
      <c r="O18" s="152">
        <f t="shared" si="0"/>
        <v>3.398572503942372</v>
      </c>
      <c r="P18" s="52">
        <f t="shared" si="7"/>
        <v>-0.14096806762588118</v>
      </c>
    </row>
    <row r="19" spans="1:16" ht="20.100000000000001" customHeight="1" x14ac:dyDescent="0.25">
      <c r="A19" s="8" t="s">
        <v>171</v>
      </c>
      <c r="B19" s="19">
        <v>8654.5600000000013</v>
      </c>
      <c r="C19" s="140">
        <v>5918.7600000000011</v>
      </c>
      <c r="D19" s="247">
        <f t="shared" si="1"/>
        <v>3.6878974225762078E-2</v>
      </c>
      <c r="E19" s="215">
        <f t="shared" si="2"/>
        <v>2.5335042665530917E-2</v>
      </c>
      <c r="F19" s="52">
        <f t="shared" si="3"/>
        <v>-0.31611081325913737</v>
      </c>
      <c r="H19" s="19">
        <v>2223.299</v>
      </c>
      <c r="I19" s="140">
        <v>1806.567</v>
      </c>
      <c r="J19" s="247">
        <f t="shared" si="4"/>
        <v>3.2643188412712666E-2</v>
      </c>
      <c r="K19" s="215">
        <f t="shared" si="5"/>
        <v>2.5967113328051943E-2</v>
      </c>
      <c r="L19" s="52">
        <f t="shared" si="6"/>
        <v>-0.1874385766376902</v>
      </c>
      <c r="N19" s="27">
        <f t="shared" si="0"/>
        <v>2.5689336026326002</v>
      </c>
      <c r="O19" s="152">
        <f t="shared" si="0"/>
        <v>3.0522727733511745</v>
      </c>
      <c r="P19" s="52">
        <f t="shared" si="7"/>
        <v>0.18814778639014121</v>
      </c>
    </row>
    <row r="20" spans="1:16" ht="20.100000000000001" customHeight="1" x14ac:dyDescent="0.25">
      <c r="A20" s="8" t="s">
        <v>176</v>
      </c>
      <c r="B20" s="19">
        <v>5857.06</v>
      </c>
      <c r="C20" s="140">
        <v>7667.69</v>
      </c>
      <c r="D20" s="247">
        <f t="shared" si="1"/>
        <v>2.4958214487939539E-2</v>
      </c>
      <c r="E20" s="215">
        <f t="shared" si="2"/>
        <v>3.2821275621255926E-2</v>
      </c>
      <c r="F20" s="52">
        <f t="shared" si="3"/>
        <v>0.30913632436751526</v>
      </c>
      <c r="H20" s="19">
        <v>1398.826</v>
      </c>
      <c r="I20" s="140">
        <v>1799.2950000000003</v>
      </c>
      <c r="J20" s="247">
        <f t="shared" si="4"/>
        <v>2.0538011610044898E-2</v>
      </c>
      <c r="K20" s="215">
        <f t="shared" si="5"/>
        <v>2.5862587535141087E-2</v>
      </c>
      <c r="L20" s="52">
        <f t="shared" si="6"/>
        <v>0.28628935979171122</v>
      </c>
      <c r="N20" s="27">
        <f t="shared" si="0"/>
        <v>2.3882732975246963</v>
      </c>
      <c r="O20" s="152">
        <f t="shared" si="0"/>
        <v>2.3465933025461387</v>
      </c>
      <c r="P20" s="52">
        <f t="shared" si="7"/>
        <v>-1.7451936937768558E-2</v>
      </c>
    </row>
    <row r="21" spans="1:16" ht="20.100000000000001" customHeight="1" x14ac:dyDescent="0.25">
      <c r="A21" s="8" t="s">
        <v>182</v>
      </c>
      <c r="B21" s="19">
        <v>4643.51</v>
      </c>
      <c r="C21" s="140">
        <v>4696.6000000000004</v>
      </c>
      <c r="D21" s="247">
        <f t="shared" si="1"/>
        <v>1.9787012350375808E-2</v>
      </c>
      <c r="E21" s="215">
        <f t="shared" si="2"/>
        <v>2.0103630048005409E-2</v>
      </c>
      <c r="F21" s="52">
        <f t="shared" si="3"/>
        <v>1.1433161552360207E-2</v>
      </c>
      <c r="H21" s="19">
        <v>1218.5749999999998</v>
      </c>
      <c r="I21" s="140">
        <v>1520.44</v>
      </c>
      <c r="J21" s="247">
        <f t="shared" si="4"/>
        <v>1.7891508663486707E-2</v>
      </c>
      <c r="K21" s="215">
        <f t="shared" si="5"/>
        <v>2.1854399968837746E-2</v>
      </c>
      <c r="L21" s="52">
        <f t="shared" si="6"/>
        <v>0.24771967256836902</v>
      </c>
      <c r="N21" s="27">
        <f t="shared" si="0"/>
        <v>2.6242540664281973</v>
      </c>
      <c r="O21" s="152">
        <f t="shared" si="0"/>
        <v>3.2373206149129157</v>
      </c>
      <c r="P21" s="52">
        <f t="shared" si="7"/>
        <v>0.23361554672911189</v>
      </c>
    </row>
    <row r="22" spans="1:16" ht="20.100000000000001" customHeight="1" x14ac:dyDescent="0.25">
      <c r="A22" s="8" t="s">
        <v>174</v>
      </c>
      <c r="B22" s="19">
        <v>3558.5599999999995</v>
      </c>
      <c r="C22" s="140">
        <v>5054.88</v>
      </c>
      <c r="D22" s="247">
        <f t="shared" si="1"/>
        <v>1.5163802957149509E-2</v>
      </c>
      <c r="E22" s="215">
        <f t="shared" si="2"/>
        <v>2.163723490547664E-2</v>
      </c>
      <c r="F22" s="52">
        <f t="shared" si="3"/>
        <v>0.42048469043658132</v>
      </c>
      <c r="H22" s="19">
        <v>1102.9360000000001</v>
      </c>
      <c r="I22" s="140">
        <v>1474.684</v>
      </c>
      <c r="J22" s="247">
        <f t="shared" si="4"/>
        <v>1.6193659806964182E-2</v>
      </c>
      <c r="K22" s="215">
        <f t="shared" si="5"/>
        <v>2.1196715400571886E-2</v>
      </c>
      <c r="L22" s="52">
        <f t="shared" si="6"/>
        <v>0.33705310190255805</v>
      </c>
      <c r="N22" s="27">
        <f t="shared" si="0"/>
        <v>3.0993885167033861</v>
      </c>
      <c r="O22" s="152">
        <f t="shared" si="0"/>
        <v>2.9173471971639287</v>
      </c>
      <c r="P22" s="52">
        <f t="shared" si="7"/>
        <v>-5.873459185848786E-2</v>
      </c>
    </row>
    <row r="23" spans="1:16" ht="20.100000000000001" customHeight="1" x14ac:dyDescent="0.25">
      <c r="A23" s="8" t="s">
        <v>183</v>
      </c>
      <c r="B23" s="19">
        <v>2852.6699999999996</v>
      </c>
      <c r="C23" s="140">
        <v>2647.1</v>
      </c>
      <c r="D23" s="247">
        <f t="shared" si="1"/>
        <v>1.2155851181874604E-2</v>
      </c>
      <c r="E23" s="215">
        <f t="shared" si="2"/>
        <v>1.1330817846969108E-2</v>
      </c>
      <c r="F23" s="52">
        <f t="shared" si="3"/>
        <v>-7.2062313551865348E-2</v>
      </c>
      <c r="H23" s="19">
        <v>1190.4939999999999</v>
      </c>
      <c r="I23" s="140">
        <v>1091.4879999999998</v>
      </c>
      <c r="J23" s="247">
        <f t="shared" si="4"/>
        <v>1.7479214422443382E-2</v>
      </c>
      <c r="K23" s="215">
        <f t="shared" si="5"/>
        <v>1.5688758065551266E-2</v>
      </c>
      <c r="L23" s="52">
        <f t="shared" si="6"/>
        <v>-8.3163795869613866E-2</v>
      </c>
      <c r="N23" s="27">
        <f t="shared" si="0"/>
        <v>4.1732622420399137</v>
      </c>
      <c r="O23" s="152">
        <f t="shared" si="0"/>
        <v>4.1233349703449047</v>
      </c>
      <c r="P23" s="52">
        <f t="shared" si="7"/>
        <v>-1.196360755671186E-2</v>
      </c>
    </row>
    <row r="24" spans="1:16" ht="20.100000000000001" customHeight="1" x14ac:dyDescent="0.25">
      <c r="A24" s="8" t="s">
        <v>180</v>
      </c>
      <c r="B24" s="19">
        <v>357.17</v>
      </c>
      <c r="C24" s="140">
        <v>483.12</v>
      </c>
      <c r="D24" s="247">
        <f t="shared" si="1"/>
        <v>1.5219795372861751E-3</v>
      </c>
      <c r="E24" s="215">
        <f t="shared" si="2"/>
        <v>2.067978058338452E-3</v>
      </c>
      <c r="F24" s="52">
        <f t="shared" si="3"/>
        <v>0.3526331998768093</v>
      </c>
      <c r="H24" s="19">
        <v>705.14499999999998</v>
      </c>
      <c r="I24" s="140">
        <v>992.32500000000005</v>
      </c>
      <c r="J24" s="247">
        <f t="shared" si="4"/>
        <v>1.035316486594123E-2</v>
      </c>
      <c r="K24" s="215">
        <f t="shared" si="5"/>
        <v>1.4263415490961114E-2</v>
      </c>
      <c r="L24" s="52">
        <f t="shared" si="6"/>
        <v>0.40726375426330763</v>
      </c>
      <c r="N24" s="27">
        <f t="shared" si="0"/>
        <v>19.742559565473023</v>
      </c>
      <c r="O24" s="152">
        <f t="shared" si="0"/>
        <v>20.539927968206658</v>
      </c>
      <c r="P24" s="52">
        <f t="shared" si="7"/>
        <v>4.0388299201493671E-2</v>
      </c>
    </row>
    <row r="25" spans="1:16" ht="20.100000000000001" customHeight="1" x14ac:dyDescent="0.25">
      <c r="A25" s="8" t="s">
        <v>188</v>
      </c>
      <c r="B25" s="19">
        <v>2154.5500000000002</v>
      </c>
      <c r="C25" s="140">
        <v>1535.6599999999999</v>
      </c>
      <c r="D25" s="247">
        <f t="shared" si="1"/>
        <v>9.1810090770779434E-3</v>
      </c>
      <c r="E25" s="215">
        <f t="shared" si="2"/>
        <v>6.5733382701358388E-3</v>
      </c>
      <c r="F25" s="52">
        <f t="shared" si="3"/>
        <v>-0.28724791719848702</v>
      </c>
      <c r="H25" s="19">
        <v>886.45999999999992</v>
      </c>
      <c r="I25" s="140">
        <v>755.3359999999999</v>
      </c>
      <c r="J25" s="247">
        <f t="shared" si="4"/>
        <v>1.3015289801476666E-2</v>
      </c>
      <c r="K25" s="215">
        <f t="shared" si="5"/>
        <v>1.0856998668057947E-2</v>
      </c>
      <c r="L25" s="52">
        <f t="shared" si="6"/>
        <v>-0.14791868781445303</v>
      </c>
      <c r="N25" s="27">
        <f t="shared" si="0"/>
        <v>4.114362627926945</v>
      </c>
      <c r="O25" s="152">
        <f t="shared" si="0"/>
        <v>4.9186408449787065</v>
      </c>
      <c r="P25" s="52">
        <f t="shared" si="7"/>
        <v>0.19548063449550718</v>
      </c>
    </row>
    <row r="26" spans="1:16" ht="20.100000000000001" customHeight="1" x14ac:dyDescent="0.25">
      <c r="A26" s="8" t="s">
        <v>187</v>
      </c>
      <c r="B26" s="19">
        <v>1132.7899999999997</v>
      </c>
      <c r="C26" s="140">
        <v>1161.3399999999999</v>
      </c>
      <c r="D26" s="247">
        <f t="shared" si="1"/>
        <v>4.8270661030949012E-3</v>
      </c>
      <c r="E26" s="215">
        <f t="shared" si="2"/>
        <v>4.9710747604544987E-3</v>
      </c>
      <c r="F26" s="52">
        <f t="shared" si="3"/>
        <v>2.5203259209562397E-2</v>
      </c>
      <c r="H26" s="19">
        <v>683.03800000000001</v>
      </c>
      <c r="I26" s="140">
        <v>717.08</v>
      </c>
      <c r="J26" s="247">
        <f t="shared" si="4"/>
        <v>1.0028582807369785E-2</v>
      </c>
      <c r="K26" s="215">
        <f t="shared" si="5"/>
        <v>1.030711710403184E-2</v>
      </c>
      <c r="L26" s="52">
        <f t="shared" si="6"/>
        <v>4.9839101192027425E-2</v>
      </c>
      <c r="N26" s="27">
        <f t="shared" si="0"/>
        <v>6.0296965898357167</v>
      </c>
      <c r="O26" s="152">
        <f t="shared" si="0"/>
        <v>6.1745914202559113</v>
      </c>
      <c r="P26" s="52">
        <f t="shared" si="7"/>
        <v>2.4030202558524168E-2</v>
      </c>
    </row>
    <row r="27" spans="1:16" ht="20.100000000000001" customHeight="1" x14ac:dyDescent="0.25">
      <c r="A27" s="8" t="s">
        <v>189</v>
      </c>
      <c r="B27" s="19">
        <v>1835.8799999999999</v>
      </c>
      <c r="C27" s="140">
        <v>2865.2599999999998</v>
      </c>
      <c r="D27" s="247">
        <f t="shared" si="1"/>
        <v>7.8230864655848553E-3</v>
      </c>
      <c r="E27" s="215">
        <f t="shared" si="2"/>
        <v>1.2264644004460241E-2</v>
      </c>
      <c r="F27" s="52">
        <f t="shared" si="3"/>
        <v>0.56070113515044551</v>
      </c>
      <c r="H27" s="19">
        <v>425.62099999999998</v>
      </c>
      <c r="I27" s="140">
        <v>644.17499999999995</v>
      </c>
      <c r="J27" s="247">
        <f t="shared" si="4"/>
        <v>6.2491039196289734E-3</v>
      </c>
      <c r="K27" s="215">
        <f t="shared" si="5"/>
        <v>9.2592000341519907E-3</v>
      </c>
      <c r="L27" s="52">
        <f t="shared" si="6"/>
        <v>0.51349439994737101</v>
      </c>
      <c r="N27" s="27">
        <f t="shared" si="0"/>
        <v>2.3183486938144107</v>
      </c>
      <c r="O27" s="152">
        <f t="shared" si="0"/>
        <v>2.2482252919455825</v>
      </c>
      <c r="P27" s="52">
        <f t="shared" si="7"/>
        <v>-3.0247133253045365E-2</v>
      </c>
    </row>
    <row r="28" spans="1:16" ht="20.100000000000001" customHeight="1" x14ac:dyDescent="0.25">
      <c r="A28" s="8" t="s">
        <v>184</v>
      </c>
      <c r="B28" s="19">
        <v>1699.46</v>
      </c>
      <c r="C28" s="140">
        <v>1948.9200000000003</v>
      </c>
      <c r="D28" s="247">
        <f t="shared" si="1"/>
        <v>7.2417709898265903E-3</v>
      </c>
      <c r="E28" s="215">
        <f t="shared" si="2"/>
        <v>8.3422830714045704E-3</v>
      </c>
      <c r="F28" s="52">
        <f t="shared" si="3"/>
        <v>0.14678780318454113</v>
      </c>
      <c r="H28" s="19">
        <v>470.59300000000002</v>
      </c>
      <c r="I28" s="140">
        <v>641.79</v>
      </c>
      <c r="J28" s="247">
        <f t="shared" si="4"/>
        <v>6.9093972356861098E-3</v>
      </c>
      <c r="K28" s="215">
        <f t="shared" si="5"/>
        <v>9.2249186788037514E-3</v>
      </c>
      <c r="L28" s="52">
        <f t="shared" si="6"/>
        <v>0.36378994162684092</v>
      </c>
      <c r="N28" s="27">
        <f t="shared" si="0"/>
        <v>2.7690737057653609</v>
      </c>
      <c r="O28" s="152">
        <f t="shared" si="0"/>
        <v>3.2930546148636157</v>
      </c>
      <c r="P28" s="52">
        <f t="shared" si="7"/>
        <v>0.18922606068856104</v>
      </c>
    </row>
    <row r="29" spans="1:16" ht="20.100000000000001" customHeight="1" x14ac:dyDescent="0.25">
      <c r="A29" s="8" t="s">
        <v>190</v>
      </c>
      <c r="B29" s="19">
        <v>2197.94</v>
      </c>
      <c r="C29" s="140">
        <v>1876.5</v>
      </c>
      <c r="D29" s="247">
        <f t="shared" si="1"/>
        <v>9.3659033630561789E-3</v>
      </c>
      <c r="E29" s="215">
        <f t="shared" si="2"/>
        <v>8.0322918249546797E-3</v>
      </c>
      <c r="F29" s="52">
        <f>(C29-B29)/B29</f>
        <v>-0.14624603037389558</v>
      </c>
      <c r="H29" s="19">
        <v>759.98699999999985</v>
      </c>
      <c r="I29" s="140">
        <v>580.91200000000003</v>
      </c>
      <c r="J29" s="247">
        <f t="shared" si="4"/>
        <v>1.1158372685010994E-2</v>
      </c>
      <c r="K29" s="215">
        <f t="shared" si="5"/>
        <v>8.3498745065227649E-3</v>
      </c>
      <c r="L29" s="52">
        <f>(I29-H29)/H29</f>
        <v>-0.23562903049657408</v>
      </c>
      <c r="N29" s="27">
        <f t="shared" si="0"/>
        <v>3.4577240507020202</v>
      </c>
      <c r="O29" s="152">
        <f t="shared" si="0"/>
        <v>3.095720756727951</v>
      </c>
      <c r="P29" s="52">
        <f>(O29-N29)/N29</f>
        <v>-0.10469409607761261</v>
      </c>
    </row>
    <row r="30" spans="1:16" ht="20.100000000000001" customHeight="1" x14ac:dyDescent="0.25">
      <c r="A30" s="8" t="s">
        <v>204</v>
      </c>
      <c r="B30" s="19">
        <v>1074.4000000000001</v>
      </c>
      <c r="C30" s="140">
        <v>1959.5199999999998</v>
      </c>
      <c r="D30" s="247">
        <f t="shared" si="1"/>
        <v>4.5782535343401364E-3</v>
      </c>
      <c r="E30" s="215">
        <f t="shared" si="2"/>
        <v>8.3876559961818236E-3</v>
      </c>
      <c r="F30" s="52">
        <f t="shared" si="3"/>
        <v>0.82382725241995491</v>
      </c>
      <c r="H30" s="19">
        <v>301.69399999999996</v>
      </c>
      <c r="I30" s="140">
        <v>553.78699999999981</v>
      </c>
      <c r="J30" s="247">
        <f t="shared" si="4"/>
        <v>4.429567991073146E-3</v>
      </c>
      <c r="K30" s="215">
        <f t="shared" si="5"/>
        <v>7.9599869745223383E-3</v>
      </c>
      <c r="L30" s="52">
        <f t="shared" si="6"/>
        <v>0.83559169224445917</v>
      </c>
      <c r="N30" s="27">
        <f t="shared" si="0"/>
        <v>2.8080230826507813</v>
      </c>
      <c r="O30" s="152">
        <f t="shared" si="0"/>
        <v>2.8261359924879552</v>
      </c>
      <c r="P30" s="52">
        <f t="shared" si="7"/>
        <v>6.4504134417852849E-3</v>
      </c>
    </row>
    <row r="31" spans="1:16" ht="20.100000000000001" customHeight="1" x14ac:dyDescent="0.25">
      <c r="A31" s="8" t="s">
        <v>203</v>
      </c>
      <c r="B31" s="19">
        <v>1037.1099999999999</v>
      </c>
      <c r="C31" s="140">
        <v>1487.43</v>
      </c>
      <c r="D31" s="247">
        <f t="shared" si="1"/>
        <v>4.4193526833576861E-3</v>
      </c>
      <c r="E31" s="215">
        <f t="shared" si="2"/>
        <v>6.3668914623993284E-3</v>
      </c>
      <c r="F31" s="52">
        <f t="shared" si="3"/>
        <v>0.43420659332182721</v>
      </c>
      <c r="H31" s="19">
        <v>242.92400000000001</v>
      </c>
      <c r="I31" s="140">
        <v>372.50299999999993</v>
      </c>
      <c r="J31" s="247">
        <f t="shared" si="4"/>
        <v>3.5666880172076773E-3</v>
      </c>
      <c r="K31" s="215">
        <f t="shared" si="5"/>
        <v>5.3542589984425333E-3</v>
      </c>
      <c r="L31" s="52">
        <f t="shared" si="6"/>
        <v>0.53341374256969221</v>
      </c>
      <c r="N31" s="27">
        <f t="shared" si="0"/>
        <v>2.3423166298656848</v>
      </c>
      <c r="O31" s="152">
        <f t="shared" si="0"/>
        <v>2.504339700019496</v>
      </c>
      <c r="P31" s="52">
        <f t="shared" si="7"/>
        <v>6.9172146962514669E-2</v>
      </c>
    </row>
    <row r="32" spans="1:16" ht="20.100000000000001" customHeight="1" thickBot="1" x14ac:dyDescent="0.3">
      <c r="A32" s="8" t="s">
        <v>17</v>
      </c>
      <c r="B32" s="19">
        <f>B33-SUM(B7:B31)</f>
        <v>15287.290000000154</v>
      </c>
      <c r="C32" s="140">
        <f>C33-SUM(C7:C31)</f>
        <v>15337.830000000016</v>
      </c>
      <c r="D32" s="247">
        <f t="shared" si="1"/>
        <v>6.514248834045358E-2</v>
      </c>
      <c r="E32" s="215">
        <f t="shared" si="2"/>
        <v>6.5653038380785914E-2</v>
      </c>
      <c r="F32" s="52">
        <f t="shared" si="3"/>
        <v>3.3060143426246326E-3</v>
      </c>
      <c r="H32" s="19">
        <f>H33-SUM(H7:H31)</f>
        <v>4273.3360000000248</v>
      </c>
      <c r="I32" s="140">
        <f>I33-SUM(I7:I31)</f>
        <v>4084.3820000000051</v>
      </c>
      <c r="J32" s="247">
        <f t="shared" si="4"/>
        <v>6.2742488616613731E-2</v>
      </c>
      <c r="K32" s="215">
        <f t="shared" si="5"/>
        <v>5.8707820008367023E-2</v>
      </c>
      <c r="L32" s="52">
        <f t="shared" si="6"/>
        <v>-4.4216977087694169E-2</v>
      </c>
      <c r="N32" s="27">
        <f t="shared" si="0"/>
        <v>2.7953522174302847</v>
      </c>
      <c r="O32" s="152">
        <f t="shared" si="0"/>
        <v>2.6629464533118448</v>
      </c>
      <c r="P32" s="52">
        <f t="shared" si="7"/>
        <v>-4.736639744102019E-2</v>
      </c>
    </row>
    <row r="33" spans="1:16" ht="26.25" customHeight="1" thickBot="1" x14ac:dyDescent="0.3">
      <c r="A33" s="12" t="s">
        <v>18</v>
      </c>
      <c r="B33" s="17">
        <v>234674.64000000019</v>
      </c>
      <c r="C33" s="145">
        <v>233619.50000000003</v>
      </c>
      <c r="D33" s="243">
        <f>SUM(D7:D32)</f>
        <v>1</v>
      </c>
      <c r="E33" s="244">
        <f>SUM(E7:E32)</f>
        <v>1</v>
      </c>
      <c r="F33" s="57">
        <f t="shared" si="3"/>
        <v>-4.4961824592557537E-3</v>
      </c>
      <c r="G33" s="1"/>
      <c r="H33" s="17">
        <v>68109.125000000044</v>
      </c>
      <c r="I33" s="145">
        <v>69571.345000000001</v>
      </c>
      <c r="J33" s="243">
        <f>SUM(J7:J32)</f>
        <v>0.99999999999999978</v>
      </c>
      <c r="K33" s="244">
        <f>SUM(K7:K32)</f>
        <v>1</v>
      </c>
      <c r="L33" s="57">
        <f t="shared" si="6"/>
        <v>2.1468782633750714E-2</v>
      </c>
      <c r="N33" s="29">
        <f t="shared" si="0"/>
        <v>2.9022788742746126</v>
      </c>
      <c r="O33" s="146">
        <f t="shared" si="0"/>
        <v>2.9779767956013941</v>
      </c>
      <c r="P33" s="57">
        <f t="shared" si="7"/>
        <v>2.6082235583133329E-2</v>
      </c>
    </row>
    <row r="35" spans="1:16" ht="15.75" thickBot="1" x14ac:dyDescent="0.3"/>
    <row r="36" spans="1:16" x14ac:dyDescent="0.25">
      <c r="A36" s="372" t="s">
        <v>2</v>
      </c>
      <c r="B36" s="366" t="s">
        <v>1</v>
      </c>
      <c r="C36" s="359"/>
      <c r="D36" s="366" t="s">
        <v>104</v>
      </c>
      <c r="E36" s="359"/>
      <c r="F36" s="130" t="s">
        <v>0</v>
      </c>
      <c r="H36" s="375" t="s">
        <v>19</v>
      </c>
      <c r="I36" s="376"/>
      <c r="J36" s="366" t="s">
        <v>104</v>
      </c>
      <c r="K36" s="364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3"/>
      <c r="B37" s="367" t="str">
        <f>B5</f>
        <v>jan-fev</v>
      </c>
      <c r="C37" s="361"/>
      <c r="D37" s="367" t="str">
        <f>B5</f>
        <v>jan-fev</v>
      </c>
      <c r="E37" s="361"/>
      <c r="F37" s="131" t="str">
        <f>F5</f>
        <v>2025/2024</v>
      </c>
      <c r="H37" s="356" t="str">
        <f>B5</f>
        <v>jan-fev</v>
      </c>
      <c r="I37" s="361"/>
      <c r="J37" s="367" t="str">
        <f>B5</f>
        <v>jan-fev</v>
      </c>
      <c r="K37" s="357"/>
      <c r="L37" s="131" t="str">
        <f>F37</f>
        <v>2025/2024</v>
      </c>
      <c r="N37" s="356" t="str">
        <f>B5</f>
        <v>jan-fev</v>
      </c>
      <c r="O37" s="357"/>
      <c r="P37" s="131" t="str">
        <f>P5</f>
        <v>2025/2024</v>
      </c>
    </row>
    <row r="38" spans="1:16" ht="19.5" customHeight="1" thickBot="1" x14ac:dyDescent="0.3">
      <c r="A38" s="374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173</v>
      </c>
      <c r="B39" s="39">
        <v>15031.48</v>
      </c>
      <c r="C39" s="147">
        <v>23910.42</v>
      </c>
      <c r="D39" s="247">
        <f t="shared" ref="D39:D61" si="8">B39/$B$62</f>
        <v>0.1644714857720459</v>
      </c>
      <c r="E39" s="246">
        <f t="shared" ref="E39:E61" si="9">C39/$C$62</f>
        <v>0.25663066280063818</v>
      </c>
      <c r="F39" s="52">
        <f>(C39-B39)/B39</f>
        <v>0.59068967260708849</v>
      </c>
      <c r="H39" s="39">
        <v>3615.6030000000001</v>
      </c>
      <c r="I39" s="147">
        <v>5414.3590000000004</v>
      </c>
      <c r="J39" s="247">
        <f t="shared" ref="J39:J61" si="10">H39/$H$62</f>
        <v>0.15212838184108013</v>
      </c>
      <c r="K39" s="246">
        <f t="shared" ref="K39:K61" si="11">I39/$I$62</f>
        <v>0.22688623976748676</v>
      </c>
      <c r="L39" s="52">
        <f>(I39-H39)/H39</f>
        <v>0.49749820431059499</v>
      </c>
      <c r="N39" s="27">
        <f t="shared" ref="N39:O62" si="12">(H39/B39)*10</f>
        <v>2.405353963814608</v>
      </c>
      <c r="O39" s="151">
        <f t="shared" si="12"/>
        <v>2.2644349200055878</v>
      </c>
      <c r="P39" s="61">
        <f t="shared" si="7"/>
        <v>-5.8585574484654727E-2</v>
      </c>
    </row>
    <row r="40" spans="1:16" ht="20.100000000000001" customHeight="1" x14ac:dyDescent="0.25">
      <c r="A40" s="38" t="s">
        <v>172</v>
      </c>
      <c r="B40" s="19">
        <v>15135.909999999998</v>
      </c>
      <c r="C40" s="140">
        <v>11274.300000000001</v>
      </c>
      <c r="D40" s="247">
        <f t="shared" si="8"/>
        <v>0.16561413820940898</v>
      </c>
      <c r="E40" s="215">
        <f t="shared" si="9"/>
        <v>0.12100712081231679</v>
      </c>
      <c r="F40" s="52">
        <f t="shared" ref="F40:F62" si="13">(C40-B40)/B40</f>
        <v>-0.25512902759067657</v>
      </c>
      <c r="H40" s="19">
        <v>4078.4589999999998</v>
      </c>
      <c r="I40" s="140">
        <v>3151.6970000000001</v>
      </c>
      <c r="J40" s="247">
        <f t="shared" si="10"/>
        <v>0.1716032894306122</v>
      </c>
      <c r="K40" s="215">
        <f t="shared" si="11"/>
        <v>0.13207042259600235</v>
      </c>
      <c r="L40" s="52">
        <f t="shared" ref="L40:L62" si="14">(I40-H40)/H40</f>
        <v>-0.227233374173922</v>
      </c>
      <c r="N40" s="27">
        <f t="shared" si="12"/>
        <v>2.6945581732449519</v>
      </c>
      <c r="O40" s="152">
        <f t="shared" si="12"/>
        <v>2.7954702287503435</v>
      </c>
      <c r="P40" s="52">
        <f t="shared" si="7"/>
        <v>3.7450316162173272E-2</v>
      </c>
    </row>
    <row r="41" spans="1:16" ht="20.100000000000001" customHeight="1" x14ac:dyDescent="0.25">
      <c r="A41" s="38" t="s">
        <v>177</v>
      </c>
      <c r="B41" s="19">
        <v>11389.070000000002</v>
      </c>
      <c r="C41" s="140">
        <v>11029.48</v>
      </c>
      <c r="D41" s="247">
        <f t="shared" si="8"/>
        <v>0.12461695484821422</v>
      </c>
      <c r="E41" s="215">
        <f t="shared" si="9"/>
        <v>0.11837946647304326</v>
      </c>
      <c r="F41" s="52">
        <f t="shared" si="13"/>
        <v>-3.1573254005814518E-2</v>
      </c>
      <c r="H41" s="19">
        <v>2952.8149999999996</v>
      </c>
      <c r="I41" s="140">
        <v>2810.5229999999997</v>
      </c>
      <c r="J41" s="247">
        <f t="shared" si="10"/>
        <v>0.12424123108263517</v>
      </c>
      <c r="K41" s="215">
        <f t="shared" si="11"/>
        <v>0.1177736820277407</v>
      </c>
      <c r="L41" s="52">
        <f t="shared" si="14"/>
        <v>-4.8188592918960362E-2</v>
      </c>
      <c r="N41" s="27">
        <f t="shared" si="12"/>
        <v>2.5926743799098602</v>
      </c>
      <c r="O41" s="152">
        <f t="shared" si="12"/>
        <v>2.5481917551870077</v>
      </c>
      <c r="P41" s="52">
        <f t="shared" si="7"/>
        <v>-1.7157042576399047E-2</v>
      </c>
    </row>
    <row r="42" spans="1:16" ht="20.100000000000001" customHeight="1" x14ac:dyDescent="0.25">
      <c r="A42" s="38" t="s">
        <v>166</v>
      </c>
      <c r="B42" s="19">
        <v>10925.73</v>
      </c>
      <c r="C42" s="140">
        <v>9554.0400000000009</v>
      </c>
      <c r="D42" s="247">
        <f t="shared" si="8"/>
        <v>0.11954718006771223</v>
      </c>
      <c r="E42" s="215">
        <f t="shared" si="9"/>
        <v>0.10254356124333282</v>
      </c>
      <c r="F42" s="52">
        <f t="shared" si="13"/>
        <v>-0.12554675980460792</v>
      </c>
      <c r="H42" s="19">
        <v>2707.0630000000001</v>
      </c>
      <c r="I42" s="140">
        <v>2372.9040000000005</v>
      </c>
      <c r="J42" s="247">
        <f t="shared" si="10"/>
        <v>0.11390108751758971</v>
      </c>
      <c r="K42" s="215">
        <f t="shared" si="11"/>
        <v>9.9435457805666094E-2</v>
      </c>
      <c r="L42" s="52">
        <f t="shared" si="14"/>
        <v>-0.12343968352417348</v>
      </c>
      <c r="N42" s="27">
        <f t="shared" si="12"/>
        <v>2.4776953118922034</v>
      </c>
      <c r="O42" s="152">
        <f t="shared" si="12"/>
        <v>2.4836655488149519</v>
      </c>
      <c r="P42" s="52">
        <f t="shared" si="7"/>
        <v>2.4095928559468927E-3</v>
      </c>
    </row>
    <row r="43" spans="1:16" ht="20.100000000000001" customHeight="1" x14ac:dyDescent="0.25">
      <c r="A43" s="38" t="s">
        <v>181</v>
      </c>
      <c r="B43" s="19">
        <v>10445.940000000002</v>
      </c>
      <c r="C43" s="140">
        <v>9359.19</v>
      </c>
      <c r="D43" s="247">
        <f t="shared" si="8"/>
        <v>0.11429741263572486</v>
      </c>
      <c r="E43" s="215">
        <f t="shared" si="9"/>
        <v>0.10045223517517071</v>
      </c>
      <c r="F43" s="52">
        <f t="shared" si="13"/>
        <v>-0.10403563489738613</v>
      </c>
      <c r="H43" s="19">
        <v>2279.4779999999996</v>
      </c>
      <c r="I43" s="140">
        <v>2039.2760000000001</v>
      </c>
      <c r="J43" s="247">
        <f t="shared" si="10"/>
        <v>9.5910225647655889E-2</v>
      </c>
      <c r="K43" s="215">
        <f t="shared" si="11"/>
        <v>8.5454928919209333E-2</v>
      </c>
      <c r="L43" s="52">
        <f t="shared" si="14"/>
        <v>-0.10537587991636664</v>
      </c>
      <c r="N43" s="27">
        <f t="shared" si="12"/>
        <v>2.1821664685035516</v>
      </c>
      <c r="O43" s="152">
        <f t="shared" si="12"/>
        <v>2.1789022340608537</v>
      </c>
      <c r="P43" s="52">
        <f t="shared" si="7"/>
        <v>-1.4958686652977238E-3</v>
      </c>
    </row>
    <row r="44" spans="1:16" ht="20.100000000000001" customHeight="1" x14ac:dyDescent="0.25">
      <c r="A44" s="38" t="s">
        <v>171</v>
      </c>
      <c r="B44" s="19">
        <v>8654.5600000000013</v>
      </c>
      <c r="C44" s="140">
        <v>5918.7600000000011</v>
      </c>
      <c r="D44" s="247">
        <f t="shared" si="8"/>
        <v>9.4696486434024979E-2</v>
      </c>
      <c r="E44" s="215">
        <f t="shared" si="9"/>
        <v>6.352608200767304E-2</v>
      </c>
      <c r="F44" s="52">
        <f t="shared" si="13"/>
        <v>-0.31611081325913737</v>
      </c>
      <c r="H44" s="19">
        <v>2223.299</v>
      </c>
      <c r="I44" s="140">
        <v>1806.567</v>
      </c>
      <c r="J44" s="247">
        <f t="shared" si="10"/>
        <v>9.3546464924078115E-2</v>
      </c>
      <c r="K44" s="215">
        <f t="shared" si="11"/>
        <v>7.5703364612141388E-2</v>
      </c>
      <c r="L44" s="52">
        <f t="shared" si="14"/>
        <v>-0.1874385766376902</v>
      </c>
      <c r="N44" s="27">
        <f t="shared" si="12"/>
        <v>2.5689336026326002</v>
      </c>
      <c r="O44" s="152">
        <f t="shared" si="12"/>
        <v>3.0522727733511745</v>
      </c>
      <c r="P44" s="52">
        <f t="shared" si="7"/>
        <v>0.18814778639014121</v>
      </c>
    </row>
    <row r="45" spans="1:16" ht="20.100000000000001" customHeight="1" x14ac:dyDescent="0.25">
      <c r="A45" s="38" t="s">
        <v>176</v>
      </c>
      <c r="B45" s="19">
        <v>5857.06</v>
      </c>
      <c r="C45" s="140">
        <v>7667.69</v>
      </c>
      <c r="D45" s="247">
        <f t="shared" si="8"/>
        <v>6.40867938789806E-2</v>
      </c>
      <c r="E45" s="215">
        <f t="shared" si="9"/>
        <v>8.2297356836468188E-2</v>
      </c>
      <c r="F45" s="52">
        <f t="shared" si="13"/>
        <v>0.30913632436751526</v>
      </c>
      <c r="H45" s="19">
        <v>1398.826</v>
      </c>
      <c r="I45" s="140">
        <v>1799.2950000000003</v>
      </c>
      <c r="J45" s="247">
        <f t="shared" si="10"/>
        <v>5.8856333468367723E-2</v>
      </c>
      <c r="K45" s="215">
        <f t="shared" si="11"/>
        <v>7.5398634775130383E-2</v>
      </c>
      <c r="L45" s="52">
        <f t="shared" si="14"/>
        <v>0.28628935979171122</v>
      </c>
      <c r="N45" s="27">
        <f t="shared" si="12"/>
        <v>2.3882732975246963</v>
      </c>
      <c r="O45" s="152">
        <f t="shared" si="12"/>
        <v>2.3465933025461387</v>
      </c>
      <c r="P45" s="52">
        <f t="shared" si="7"/>
        <v>-1.7451936937768558E-2</v>
      </c>
    </row>
    <row r="46" spans="1:16" ht="20.100000000000001" customHeight="1" x14ac:dyDescent="0.25">
      <c r="A46" s="38" t="s">
        <v>174</v>
      </c>
      <c r="B46" s="19">
        <v>3558.5599999999995</v>
      </c>
      <c r="C46" s="140">
        <v>5054.88</v>
      </c>
      <c r="D46" s="247">
        <f t="shared" si="8"/>
        <v>3.8937060782369505E-2</v>
      </c>
      <c r="E46" s="215">
        <f t="shared" si="9"/>
        <v>5.4254053453585929E-2</v>
      </c>
      <c r="F46" s="52">
        <f t="shared" si="13"/>
        <v>0.42048469043658132</v>
      </c>
      <c r="H46" s="19">
        <v>1102.9360000000001</v>
      </c>
      <c r="I46" s="140">
        <v>1474.684</v>
      </c>
      <c r="J46" s="247">
        <f t="shared" si="10"/>
        <v>4.6406607405258149E-2</v>
      </c>
      <c r="K46" s="215">
        <f t="shared" si="11"/>
        <v>6.1795959153295235E-2</v>
      </c>
      <c r="L46" s="52">
        <f t="shared" si="14"/>
        <v>0.33705310190255805</v>
      </c>
      <c r="N46" s="27">
        <f t="shared" si="12"/>
        <v>3.0993885167033861</v>
      </c>
      <c r="O46" s="152">
        <f t="shared" si="12"/>
        <v>2.9173471971639287</v>
      </c>
      <c r="P46" s="52">
        <f t="shared" si="7"/>
        <v>-5.873459185848786E-2</v>
      </c>
    </row>
    <row r="47" spans="1:16" ht="20.100000000000001" customHeight="1" x14ac:dyDescent="0.25">
      <c r="A47" s="38" t="s">
        <v>183</v>
      </c>
      <c r="B47" s="19">
        <v>2852.6699999999996</v>
      </c>
      <c r="C47" s="140">
        <v>2647.1</v>
      </c>
      <c r="D47" s="247">
        <f t="shared" si="8"/>
        <v>3.1213351800178167E-2</v>
      </c>
      <c r="E47" s="215">
        <f t="shared" si="9"/>
        <v>2.8411338132059972E-2</v>
      </c>
      <c r="F47" s="52">
        <f t="shared" si="13"/>
        <v>-7.2062313551865348E-2</v>
      </c>
      <c r="H47" s="19">
        <v>1190.4939999999999</v>
      </c>
      <c r="I47" s="140">
        <v>1091.4879999999998</v>
      </c>
      <c r="J47" s="247">
        <f t="shared" si="10"/>
        <v>5.0090655918671054E-2</v>
      </c>
      <c r="K47" s="215">
        <f t="shared" si="11"/>
        <v>4.5738305877267196E-2</v>
      </c>
      <c r="L47" s="52">
        <f t="shared" si="14"/>
        <v>-8.3163795869613866E-2</v>
      </c>
      <c r="N47" s="27">
        <f t="shared" si="12"/>
        <v>4.1732622420399137</v>
      </c>
      <c r="O47" s="152">
        <f t="shared" si="12"/>
        <v>4.1233349703449047</v>
      </c>
      <c r="P47" s="52">
        <f t="shared" si="7"/>
        <v>-1.196360755671186E-2</v>
      </c>
    </row>
    <row r="48" spans="1:16" ht="20.100000000000001" customHeight="1" x14ac:dyDescent="0.25">
      <c r="A48" s="38" t="s">
        <v>190</v>
      </c>
      <c r="B48" s="19">
        <v>2197.94</v>
      </c>
      <c r="C48" s="140">
        <v>1876.5</v>
      </c>
      <c r="D48" s="247">
        <f t="shared" si="8"/>
        <v>2.4049425435007769E-2</v>
      </c>
      <c r="E48" s="215">
        <f t="shared" si="9"/>
        <v>2.0140484305394786E-2</v>
      </c>
      <c r="F48" s="52">
        <f t="shared" si="13"/>
        <v>-0.14624603037389558</v>
      </c>
      <c r="H48" s="19">
        <v>759.98699999999985</v>
      </c>
      <c r="I48" s="140">
        <v>580.91200000000003</v>
      </c>
      <c r="J48" s="247">
        <f t="shared" si="10"/>
        <v>3.1976849374850319E-2</v>
      </c>
      <c r="K48" s="215">
        <f t="shared" si="11"/>
        <v>2.4342851908381081E-2</v>
      </c>
      <c r="L48" s="52">
        <f t="shared" si="14"/>
        <v>-0.23562903049657408</v>
      </c>
      <c r="N48" s="27">
        <f t="shared" si="12"/>
        <v>3.4577240507020202</v>
      </c>
      <c r="O48" s="152">
        <f t="shared" si="12"/>
        <v>3.095720756727951</v>
      </c>
      <c r="P48" s="52">
        <f t="shared" si="7"/>
        <v>-0.10469409607761261</v>
      </c>
    </row>
    <row r="49" spans="1:16" ht="20.100000000000001" customHeight="1" x14ac:dyDescent="0.25">
      <c r="A49" s="38" t="s">
        <v>179</v>
      </c>
      <c r="B49" s="19">
        <v>1105.96</v>
      </c>
      <c r="C49" s="140">
        <v>1133.32</v>
      </c>
      <c r="D49" s="247">
        <f t="shared" si="8"/>
        <v>1.2101195917132039E-2</v>
      </c>
      <c r="E49" s="215">
        <f t="shared" si="9"/>
        <v>1.2163929482009068E-2</v>
      </c>
      <c r="F49" s="52">
        <f t="shared" si="13"/>
        <v>2.4738688560164833E-2</v>
      </c>
      <c r="H49" s="19">
        <v>365.08399999999989</v>
      </c>
      <c r="I49" s="140">
        <v>371.19300000000004</v>
      </c>
      <c r="J49" s="247">
        <f t="shared" si="10"/>
        <v>1.5361099699294662E-2</v>
      </c>
      <c r="K49" s="215">
        <f t="shared" si="11"/>
        <v>1.5554673045879064E-2</v>
      </c>
      <c r="L49" s="52">
        <f t="shared" si="14"/>
        <v>1.6733135388020709E-2</v>
      </c>
      <c r="N49" s="27">
        <f t="shared" si="12"/>
        <v>3.3010597128286729</v>
      </c>
      <c r="O49" s="152">
        <f t="shared" si="12"/>
        <v>3.2752708855398307</v>
      </c>
      <c r="P49" s="52">
        <f t="shared" si="7"/>
        <v>-7.8122874265560728E-3</v>
      </c>
    </row>
    <row r="50" spans="1:16" ht="20.100000000000001" customHeight="1" x14ac:dyDescent="0.25">
      <c r="A50" s="38" t="s">
        <v>193</v>
      </c>
      <c r="B50" s="19">
        <v>1687.3700000000001</v>
      </c>
      <c r="C50" s="140">
        <v>704.74000000000012</v>
      </c>
      <c r="D50" s="247">
        <f t="shared" si="8"/>
        <v>1.8462869321395972E-2</v>
      </c>
      <c r="E50" s="215">
        <f t="shared" si="9"/>
        <v>7.5639781025227419E-3</v>
      </c>
      <c r="F50" s="52">
        <f t="shared" si="13"/>
        <v>-0.58234412132490199</v>
      </c>
      <c r="H50" s="19">
        <v>386.73</v>
      </c>
      <c r="I50" s="140">
        <v>199.84700000000004</v>
      </c>
      <c r="J50" s="247">
        <f t="shared" si="10"/>
        <v>1.6271866438157319E-2</v>
      </c>
      <c r="K50" s="215">
        <f t="shared" si="11"/>
        <v>8.3744972135783632E-3</v>
      </c>
      <c r="L50" s="52">
        <f t="shared" si="14"/>
        <v>-0.48323895224058122</v>
      </c>
      <c r="N50" s="27">
        <f t="shared" si="12"/>
        <v>2.2919098952808215</v>
      </c>
      <c r="O50" s="152">
        <f t="shared" si="12"/>
        <v>2.8357550302239125</v>
      </c>
      <c r="P50" s="52">
        <f t="shared" si="7"/>
        <v>0.23728905576213991</v>
      </c>
    </row>
    <row r="51" spans="1:16" ht="20.100000000000001" customHeight="1" x14ac:dyDescent="0.25">
      <c r="A51" s="38" t="s">
        <v>195</v>
      </c>
      <c r="B51" s="19">
        <v>112.51</v>
      </c>
      <c r="C51" s="140">
        <v>938.29000000000008</v>
      </c>
      <c r="D51" s="247">
        <f t="shared" si="8"/>
        <v>1.2310622017401404E-3</v>
      </c>
      <c r="E51" s="215">
        <f t="shared" si="9"/>
        <v>1.0070671472906408E-2</v>
      </c>
      <c r="F51" s="52">
        <f t="shared" si="13"/>
        <v>7.3396142565105329</v>
      </c>
      <c r="H51" s="19">
        <v>37.872999999999998</v>
      </c>
      <c r="I51" s="140">
        <v>147.77499999999998</v>
      </c>
      <c r="J51" s="247">
        <f t="shared" si="10"/>
        <v>1.5935262265982264E-3</v>
      </c>
      <c r="K51" s="215">
        <f t="shared" si="11"/>
        <v>6.1924438482266041E-3</v>
      </c>
      <c r="L51" s="52">
        <f t="shared" si="14"/>
        <v>2.9018562036279141</v>
      </c>
      <c r="N51" s="27">
        <f t="shared" si="12"/>
        <v>3.3661896720291526</v>
      </c>
      <c r="O51" s="152">
        <f t="shared" si="12"/>
        <v>1.5749395176331407</v>
      </c>
      <c r="P51" s="52">
        <f t="shared" si="7"/>
        <v>-0.53212989430754187</v>
      </c>
    </row>
    <row r="52" spans="1:16" ht="20.100000000000001" customHeight="1" x14ac:dyDescent="0.25">
      <c r="A52" s="38" t="s">
        <v>197</v>
      </c>
      <c r="B52" s="19">
        <v>431.15000000000009</v>
      </c>
      <c r="C52" s="140">
        <v>497.15</v>
      </c>
      <c r="D52" s="247">
        <f t="shared" si="8"/>
        <v>4.717558157321675E-3</v>
      </c>
      <c r="E52" s="215">
        <f t="shared" si="9"/>
        <v>5.3359135477895111E-3</v>
      </c>
      <c r="F52" s="52">
        <f t="shared" si="13"/>
        <v>0.153078974834744</v>
      </c>
      <c r="H52" s="19">
        <v>118.664</v>
      </c>
      <c r="I52" s="140">
        <v>114.22800000000001</v>
      </c>
      <c r="J52" s="247">
        <f t="shared" si="10"/>
        <v>4.9928496858725729E-3</v>
      </c>
      <c r="K52" s="215">
        <f t="shared" si="11"/>
        <v>4.7866721427523512E-3</v>
      </c>
      <c r="L52" s="52">
        <f t="shared" si="14"/>
        <v>-3.7382862536236711E-2</v>
      </c>
      <c r="N52" s="27">
        <f t="shared" si="12"/>
        <v>2.7522671923924387</v>
      </c>
      <c r="O52" s="152">
        <f t="shared" si="12"/>
        <v>2.297656642864327</v>
      </c>
      <c r="P52" s="52">
        <f t="shared" si="7"/>
        <v>-0.16517674983907954</v>
      </c>
    </row>
    <row r="53" spans="1:16" ht="20.100000000000001" customHeight="1" x14ac:dyDescent="0.25">
      <c r="A53" s="38" t="s">
        <v>196</v>
      </c>
      <c r="B53" s="19">
        <v>561.75999999999988</v>
      </c>
      <c r="C53" s="140">
        <v>402.15999999999997</v>
      </c>
      <c r="D53" s="247">
        <f t="shared" si="8"/>
        <v>6.1466669847083915E-3</v>
      </c>
      <c r="E53" s="215">
        <f t="shared" si="9"/>
        <v>4.3163853814322233E-3</v>
      </c>
      <c r="F53" s="52">
        <f t="shared" si="13"/>
        <v>-0.28410709199658207</v>
      </c>
      <c r="H53" s="19">
        <v>147.66200000000001</v>
      </c>
      <c r="I53" s="140">
        <v>100.511</v>
      </c>
      <c r="J53" s="247">
        <f t="shared" si="10"/>
        <v>6.2129556589640995E-3</v>
      </c>
      <c r="K53" s="215">
        <f t="shared" si="11"/>
        <v>4.2118675258271312E-3</v>
      </c>
      <c r="L53" s="52">
        <f t="shared" si="14"/>
        <v>-0.31931708902764427</v>
      </c>
      <c r="N53" s="27">
        <f t="shared" ref="N53:N54" si="15">(H53/B53)*10</f>
        <v>2.6285602392480785</v>
      </c>
      <c r="O53" s="152">
        <f t="shared" ref="O53:O54" si="16">(I53/C53)*10</f>
        <v>2.4992788939725483</v>
      </c>
      <c r="P53" s="52">
        <f t="shared" ref="P53:P54" si="17">(O53-N53)/N53</f>
        <v>-4.9183329849237983E-2</v>
      </c>
    </row>
    <row r="54" spans="1:16" ht="20.100000000000001" customHeight="1" x14ac:dyDescent="0.25">
      <c r="A54" s="38" t="s">
        <v>194</v>
      </c>
      <c r="B54" s="19">
        <v>412.73</v>
      </c>
      <c r="C54" s="140">
        <v>307.03000000000003</v>
      </c>
      <c r="D54" s="247">
        <f t="shared" si="8"/>
        <v>4.5160101548680845E-3</v>
      </c>
      <c r="E54" s="215">
        <f t="shared" si="9"/>
        <v>3.2953545943433852E-3</v>
      </c>
      <c r="F54" s="52">
        <f t="shared" si="13"/>
        <v>-0.25609962929760371</v>
      </c>
      <c r="H54" s="19">
        <v>90.745000000000005</v>
      </c>
      <c r="I54" s="140">
        <v>79.771000000000001</v>
      </c>
      <c r="J54" s="247">
        <f t="shared" si="10"/>
        <v>3.818143200503157E-3</v>
      </c>
      <c r="K54" s="215">
        <f t="shared" si="11"/>
        <v>3.3427673031086757E-3</v>
      </c>
      <c r="L54" s="52">
        <f t="shared" si="14"/>
        <v>-0.12093228277040061</v>
      </c>
      <c r="N54" s="27">
        <f t="shared" si="15"/>
        <v>2.1986528723378478</v>
      </c>
      <c r="O54" s="152">
        <f t="shared" si="16"/>
        <v>2.5981500179135586</v>
      </c>
      <c r="P54" s="52">
        <f t="shared" si="17"/>
        <v>0.18170087265795706</v>
      </c>
    </row>
    <row r="55" spans="1:16" ht="20.100000000000001" customHeight="1" x14ac:dyDescent="0.25">
      <c r="A55" s="38" t="s">
        <v>198</v>
      </c>
      <c r="B55" s="19">
        <v>300.08000000000004</v>
      </c>
      <c r="C55" s="140">
        <v>244.85000000000002</v>
      </c>
      <c r="D55" s="247">
        <f t="shared" si="8"/>
        <v>3.2834161007748767E-3</v>
      </c>
      <c r="E55" s="215">
        <f t="shared" si="9"/>
        <v>2.6279763294302766E-3</v>
      </c>
      <c r="F55" s="52">
        <f t="shared" si="13"/>
        <v>-0.18405091975473212</v>
      </c>
      <c r="H55" s="19">
        <v>75.923000000000002</v>
      </c>
      <c r="I55" s="140">
        <v>74.572999999999993</v>
      </c>
      <c r="J55" s="247">
        <f t="shared" si="10"/>
        <v>3.194499820505826E-3</v>
      </c>
      <c r="K55" s="215">
        <f t="shared" si="11"/>
        <v>3.1249474883694984E-3</v>
      </c>
      <c r="L55" s="52">
        <f t="shared" si="14"/>
        <v>-1.7781173030570557E-2</v>
      </c>
      <c r="N55" s="27">
        <f t="shared" ref="N55" si="18">(H55/B55)*10</f>
        <v>2.5300919754732072</v>
      </c>
      <c r="O55" s="152">
        <f t="shared" ref="O55" si="19">(I55/C55)*10</f>
        <v>3.045660608535838</v>
      </c>
      <c r="P55" s="52">
        <f t="shared" ref="P55" si="20">(O55-N55)/N55</f>
        <v>0.20377466039202119</v>
      </c>
    </row>
    <row r="56" spans="1:16" ht="20.100000000000001" customHeight="1" x14ac:dyDescent="0.25">
      <c r="A56" s="38" t="s">
        <v>192</v>
      </c>
      <c r="B56" s="19">
        <v>121.4</v>
      </c>
      <c r="C56" s="140">
        <v>157.77000000000004</v>
      </c>
      <c r="D56" s="247">
        <f t="shared" si="8"/>
        <v>1.3283348261599239E-3</v>
      </c>
      <c r="E56" s="215">
        <f t="shared" si="9"/>
        <v>1.6933462344056148E-3</v>
      </c>
      <c r="F56" s="52">
        <f t="shared" si="13"/>
        <v>0.29958813838550274</v>
      </c>
      <c r="H56" s="19">
        <v>50.113</v>
      </c>
      <c r="I56" s="140">
        <v>67.771000000000001</v>
      </c>
      <c r="J56" s="247">
        <f t="shared" si="10"/>
        <v>2.1085306100260587E-3</v>
      </c>
      <c r="K56" s="215">
        <f t="shared" si="11"/>
        <v>2.8399127865888362E-3</v>
      </c>
      <c r="L56" s="52">
        <f t="shared" si="14"/>
        <v>0.35236365813262033</v>
      </c>
      <c r="N56" s="27">
        <f t="shared" ref="N56" si="21">(H56/B56)*10</f>
        <v>4.1279242174629323</v>
      </c>
      <c r="O56" s="152">
        <f t="shared" ref="O56" si="22">(I56/C56)*10</f>
        <v>4.2955568232236789</v>
      </c>
      <c r="P56" s="52">
        <f t="shared" si="7"/>
        <v>4.0609419390885894E-2</v>
      </c>
    </row>
    <row r="57" spans="1:16" ht="20.100000000000001" customHeight="1" x14ac:dyDescent="0.25">
      <c r="A57" s="38" t="s">
        <v>186</v>
      </c>
      <c r="B57" s="19">
        <v>299.44</v>
      </c>
      <c r="C57" s="140">
        <v>122.82000000000001</v>
      </c>
      <c r="D57" s="247">
        <f t="shared" si="8"/>
        <v>3.2764133471608536E-3</v>
      </c>
      <c r="E57" s="215">
        <f t="shared" si="9"/>
        <v>1.3182277017791569E-3</v>
      </c>
      <c r="F57" s="52">
        <f t="shared" si="13"/>
        <v>-0.58983435746727231</v>
      </c>
      <c r="H57" s="19">
        <v>81.978999999999999</v>
      </c>
      <c r="I57" s="140">
        <v>51.828000000000003</v>
      </c>
      <c r="J57" s="247">
        <f t="shared" si="10"/>
        <v>3.4493091788423418E-3</v>
      </c>
      <c r="K57" s="215">
        <f t="shared" si="11"/>
        <v>2.1718286568491864E-3</v>
      </c>
      <c r="L57" s="52">
        <f t="shared" si="14"/>
        <v>-0.36778931189694919</v>
      </c>
      <c r="N57" s="27">
        <f t="shared" ref="N57" si="23">(H57/B57)*10</f>
        <v>2.7377437884050226</v>
      </c>
      <c r="O57" s="152">
        <f t="shared" ref="O57" si="24">(I57/C57)*10</f>
        <v>4.2198339032730825</v>
      </c>
      <c r="P57" s="52">
        <f t="shared" ref="P57" si="25">(O57-N57)/N57</f>
        <v>0.54135457128788089</v>
      </c>
    </row>
    <row r="58" spans="1:16" ht="20.100000000000001" customHeight="1" x14ac:dyDescent="0.25">
      <c r="A58" s="38" t="s">
        <v>200</v>
      </c>
      <c r="B58" s="19">
        <v>154.94999999999999</v>
      </c>
      <c r="C58" s="140">
        <v>138.37</v>
      </c>
      <c r="D58" s="247">
        <f t="shared" si="8"/>
        <v>1.695432300770018E-3</v>
      </c>
      <c r="E58" s="215">
        <f t="shared" si="9"/>
        <v>1.4851259330335607E-3</v>
      </c>
      <c r="F58" s="52">
        <f t="shared" si="13"/>
        <v>-0.10700225879315899</v>
      </c>
      <c r="H58" s="19">
        <v>47.198</v>
      </c>
      <c r="I58" s="140">
        <v>38.047000000000004</v>
      </c>
      <c r="J58" s="247">
        <f t="shared" si="10"/>
        <v>1.9858804647897737E-3</v>
      </c>
      <c r="K58" s="215">
        <f t="shared" si="11"/>
        <v>1.5943421491691943E-3</v>
      </c>
      <c r="L58" s="52">
        <f t="shared" si="14"/>
        <v>-0.19388533412432721</v>
      </c>
      <c r="N58" s="27">
        <f t="shared" si="12"/>
        <v>3.0460148434979031</v>
      </c>
      <c r="O58" s="152">
        <f t="shared" si="12"/>
        <v>2.7496567174965674</v>
      </c>
      <c r="P58" s="52">
        <f t="shared" si="7"/>
        <v>-9.729372351351108E-2</v>
      </c>
    </row>
    <row r="59" spans="1:16" ht="20.100000000000001" customHeight="1" x14ac:dyDescent="0.25">
      <c r="A59" s="38" t="s">
        <v>199</v>
      </c>
      <c r="B59" s="19">
        <v>19.420000000000002</v>
      </c>
      <c r="C59" s="140">
        <v>132.69999999999999</v>
      </c>
      <c r="D59" s="247">
        <f t="shared" si="8"/>
        <v>2.1248980497550022E-4</v>
      </c>
      <c r="E59" s="215">
        <f t="shared" si="9"/>
        <v>1.424269793405749E-3</v>
      </c>
      <c r="F59" s="52">
        <f>(C59-B59)/B59</f>
        <v>5.8331616889804314</v>
      </c>
      <c r="H59" s="19">
        <v>9.3000000000000007</v>
      </c>
      <c r="I59" s="140">
        <v>31.797000000000001</v>
      </c>
      <c r="J59" s="247">
        <f t="shared" si="10"/>
        <v>3.9130235015350006E-4</v>
      </c>
      <c r="K59" s="215">
        <f t="shared" si="11"/>
        <v>1.3324387551484445E-3</v>
      </c>
      <c r="L59" s="52">
        <f>(I59-H59)/H59</f>
        <v>2.419032258064516</v>
      </c>
      <c r="N59" s="27">
        <f t="shared" si="12"/>
        <v>4.7888774459320285</v>
      </c>
      <c r="O59" s="152">
        <f t="shared" si="12"/>
        <v>2.3961567445365488</v>
      </c>
      <c r="P59" s="52">
        <f>(O59-N59)/N59</f>
        <v>-0.49964124753871203</v>
      </c>
    </row>
    <row r="60" spans="1:16" ht="20.100000000000001" customHeight="1" x14ac:dyDescent="0.25">
      <c r="A60" s="38" t="s">
        <v>191</v>
      </c>
      <c r="B60" s="19">
        <v>54.480000000000004</v>
      </c>
      <c r="C60" s="140">
        <v>49.25</v>
      </c>
      <c r="D60" s="247">
        <f t="shared" si="8"/>
        <v>5.961094013936793E-4</v>
      </c>
      <c r="E60" s="215">
        <f t="shared" si="9"/>
        <v>5.286005073491571E-4</v>
      </c>
      <c r="F60" s="52">
        <f>(C60-B60)/B60</f>
        <v>-9.5998531571218862E-2</v>
      </c>
      <c r="H60" s="19">
        <v>13.121</v>
      </c>
      <c r="I60" s="140">
        <v>19.613</v>
      </c>
      <c r="J60" s="247">
        <f t="shared" si="10"/>
        <v>5.5207291788861009E-4</v>
      </c>
      <c r="K60" s="215">
        <f t="shared" si="11"/>
        <v>8.2187380270863414E-4</v>
      </c>
      <c r="L60" s="52">
        <f>(I60-H60)/H60</f>
        <v>0.49477936132916689</v>
      </c>
      <c r="N60" s="27">
        <f t="shared" si="12"/>
        <v>2.4084067547723933</v>
      </c>
      <c r="O60" s="152">
        <f t="shared" si="12"/>
        <v>3.9823350253807104</v>
      </c>
      <c r="P60" s="52">
        <f>(O60-N60)/N60</f>
        <v>0.6535143067048329</v>
      </c>
    </row>
    <row r="61" spans="1:16" ht="20.100000000000001" customHeight="1" thickBot="1" x14ac:dyDescent="0.3">
      <c r="A61" s="8" t="s">
        <v>17</v>
      </c>
      <c r="B61" s="19">
        <f>B62-SUM(B39:B60)</f>
        <v>82.450000000040745</v>
      </c>
      <c r="C61" s="140">
        <f>C62-SUM(C39:C60)</f>
        <v>49.739999999961583</v>
      </c>
      <c r="D61" s="247">
        <f t="shared" si="8"/>
        <v>9.021516179319592E-4</v>
      </c>
      <c r="E61" s="215">
        <f t="shared" si="9"/>
        <v>5.3385967990917293E-4</v>
      </c>
      <c r="F61" s="52">
        <f t="shared" si="13"/>
        <v>-0.39672528805412977</v>
      </c>
      <c r="H61" s="19">
        <f>H62-SUM(H39:H60)</f>
        <v>33.435999999994237</v>
      </c>
      <c r="I61" s="140">
        <f>I62-SUM(I39:I60)</f>
        <v>25.101999999995314</v>
      </c>
      <c r="J61" s="247">
        <f t="shared" si="10"/>
        <v>1.4068371376053949E-3</v>
      </c>
      <c r="K61" s="215">
        <f t="shared" si="11"/>
        <v>1.051887839473221E-3</v>
      </c>
      <c r="L61" s="52">
        <f t="shared" si="14"/>
        <v>-0.24925230290705705</v>
      </c>
      <c r="N61" s="27">
        <f t="shared" si="12"/>
        <v>4.0553062462071212</v>
      </c>
      <c r="O61" s="152">
        <f t="shared" si="12"/>
        <v>5.0466425412172704</v>
      </c>
      <c r="P61" s="52">
        <f t="shared" si="7"/>
        <v>0.24445411390011149</v>
      </c>
    </row>
    <row r="62" spans="1:16" ht="26.25" customHeight="1" thickBot="1" x14ac:dyDescent="0.3">
      <c r="A62" s="12" t="s">
        <v>18</v>
      </c>
      <c r="B62" s="17">
        <v>91392.62000000001</v>
      </c>
      <c r="C62" s="145">
        <v>93170.549999999988</v>
      </c>
      <c r="D62" s="253">
        <f>SUM(D39:D61)</f>
        <v>1.0000000000000004</v>
      </c>
      <c r="E62" s="254">
        <f>SUM(E39:E61)</f>
        <v>0.99999999999999956</v>
      </c>
      <c r="F62" s="57">
        <f t="shared" si="13"/>
        <v>1.945375895777994E-2</v>
      </c>
      <c r="G62" s="1"/>
      <c r="H62" s="17">
        <v>23766.787999999993</v>
      </c>
      <c r="I62" s="145">
        <v>23863.761000000002</v>
      </c>
      <c r="J62" s="253">
        <f>SUM(J39:J61)</f>
        <v>0.99999999999999978</v>
      </c>
      <c r="K62" s="254">
        <f>SUM(K39:K61)</f>
        <v>0.99999999999999956</v>
      </c>
      <c r="L62" s="57">
        <f t="shared" si="14"/>
        <v>4.0801895485418176E-3</v>
      </c>
      <c r="M62" s="1"/>
      <c r="N62" s="29">
        <f t="shared" si="12"/>
        <v>2.6005150087611</v>
      </c>
      <c r="O62" s="146">
        <f t="shared" si="12"/>
        <v>2.56129871509828</v>
      </c>
      <c r="P62" s="57">
        <f t="shared" si="7"/>
        <v>-1.5080202779334407E-2</v>
      </c>
    </row>
    <row r="64" spans="1:16" ht="15.75" thickBot="1" x14ac:dyDescent="0.3"/>
    <row r="65" spans="1:16" x14ac:dyDescent="0.25">
      <c r="A65" s="372" t="s">
        <v>15</v>
      </c>
      <c r="B65" s="366" t="s">
        <v>1</v>
      </c>
      <c r="C65" s="359"/>
      <c r="D65" s="366" t="s">
        <v>104</v>
      </c>
      <c r="E65" s="359"/>
      <c r="F65" s="130" t="s">
        <v>0</v>
      </c>
      <c r="H65" s="375" t="s">
        <v>19</v>
      </c>
      <c r="I65" s="376"/>
      <c r="J65" s="366" t="s">
        <v>104</v>
      </c>
      <c r="K65" s="364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3"/>
      <c r="B66" s="367" t="str">
        <f>B5</f>
        <v>jan-fev</v>
      </c>
      <c r="C66" s="361"/>
      <c r="D66" s="367" t="str">
        <f>B5</f>
        <v>jan-fev</v>
      </c>
      <c r="E66" s="361"/>
      <c r="F66" s="131" t="str">
        <f>F37</f>
        <v>2025/2024</v>
      </c>
      <c r="H66" s="356" t="str">
        <f>B5</f>
        <v>jan-fev</v>
      </c>
      <c r="I66" s="361"/>
      <c r="J66" s="367" t="str">
        <f>B5</f>
        <v>jan-fev</v>
      </c>
      <c r="K66" s="357"/>
      <c r="L66" s="131" t="str">
        <f>F66</f>
        <v>2025/2024</v>
      </c>
      <c r="N66" s="356" t="str">
        <f>B5</f>
        <v>jan-fev</v>
      </c>
      <c r="O66" s="357"/>
      <c r="P66" s="131" t="str">
        <f>P37</f>
        <v>2025/2024</v>
      </c>
    </row>
    <row r="67" spans="1:16" ht="19.5" customHeight="1" thickBot="1" x14ac:dyDescent="0.3">
      <c r="A67" s="374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167</v>
      </c>
      <c r="B68" s="39">
        <v>27648.210000000003</v>
      </c>
      <c r="C68" s="147">
        <v>28109.449999999993</v>
      </c>
      <c r="D68" s="247">
        <f>B68/$B$96</f>
        <v>0.19296356932991315</v>
      </c>
      <c r="E68" s="246">
        <f>C68/$C$96</f>
        <v>0.20013997968656932</v>
      </c>
      <c r="F68" s="61">
        <f t="shared" ref="F68:F87" si="26">(C68-B68)/B68</f>
        <v>1.668245430716819E-2</v>
      </c>
      <c r="H68" s="19">
        <v>8851.4300000000021</v>
      </c>
      <c r="I68" s="147">
        <v>9920.1040000000012</v>
      </c>
      <c r="J68" s="245">
        <f>H68/$H$96</f>
        <v>6.177627869847175E-2</v>
      </c>
      <c r="K68" s="246">
        <f>I68/$I$96</f>
        <v>7.0631385994697718E-2</v>
      </c>
      <c r="L68" s="61">
        <f>(I68-H68)/H68</f>
        <v>0.12073461576265064</v>
      </c>
      <c r="N68" s="41">
        <f>(H68/B68)*10</f>
        <v>3.2014477609942924</v>
      </c>
      <c r="O68" s="149">
        <f t="shared" ref="N68:O96" si="27">(I68/C68)*10</f>
        <v>3.5290992886733834</v>
      </c>
      <c r="P68" s="61">
        <f t="shared" si="7"/>
        <v>0.1023447990222181</v>
      </c>
    </row>
    <row r="69" spans="1:16" ht="20.100000000000001" customHeight="1" x14ac:dyDescent="0.25">
      <c r="A69" s="38" t="s">
        <v>165</v>
      </c>
      <c r="B69" s="19">
        <v>28806.510000000006</v>
      </c>
      <c r="C69" s="140">
        <v>25991.279999999995</v>
      </c>
      <c r="D69" s="247">
        <f t="shared" ref="D69:D95" si="28">B69/$B$96</f>
        <v>0.20104762621297501</v>
      </c>
      <c r="E69" s="215">
        <f t="shared" ref="E69:E95" si="29">C69/$C$96</f>
        <v>0.18505855686354361</v>
      </c>
      <c r="F69" s="52">
        <f t="shared" si="26"/>
        <v>-9.77289508517349E-2</v>
      </c>
      <c r="H69" s="19">
        <v>8744.5579999999991</v>
      </c>
      <c r="I69" s="140">
        <v>7671.9280000000008</v>
      </c>
      <c r="J69" s="214">
        <f>H69/$H$96</f>
        <v>6.1030393066764409E-2</v>
      </c>
      <c r="K69" s="215">
        <f t="shared" ref="K69:K96" si="30">I69/$I$96</f>
        <v>5.462431723412671E-2</v>
      </c>
      <c r="L69" s="52">
        <f>(I69-H69)/H69</f>
        <v>-0.12266257482653765</v>
      </c>
      <c r="N69" s="40">
        <f>(H69/B69)*10</f>
        <v>3.0356186848042328</v>
      </c>
      <c r="O69" s="143">
        <f t="shared" si="27"/>
        <v>2.9517315037966592</v>
      </c>
      <c r="P69" s="52">
        <f t="shared" si="7"/>
        <v>-2.7634294592894012E-2</v>
      </c>
    </row>
    <row r="70" spans="1:16" ht="20.100000000000001" customHeight="1" x14ac:dyDescent="0.25">
      <c r="A70" s="38" t="s">
        <v>170</v>
      </c>
      <c r="B70" s="19">
        <v>15091.93</v>
      </c>
      <c r="C70" s="140">
        <v>14435.300000000001</v>
      </c>
      <c r="D70" s="247">
        <f t="shared" si="28"/>
        <v>0.10533024311075459</v>
      </c>
      <c r="E70" s="215">
        <f t="shared" si="29"/>
        <v>0.10277969326221378</v>
      </c>
      <c r="F70" s="52">
        <f t="shared" si="26"/>
        <v>-4.3508683117401102E-2</v>
      </c>
      <c r="H70" s="19">
        <v>5775.4140000000007</v>
      </c>
      <c r="I70" s="140">
        <v>5446.9970000000012</v>
      </c>
      <c r="J70" s="214">
        <f t="shared" ref="J70:J96" si="31">H70/$H$96</f>
        <v>4.030801631635289E-2</v>
      </c>
      <c r="K70" s="215">
        <f t="shared" si="30"/>
        <v>3.8782753448850994E-2</v>
      </c>
      <c r="L70" s="52">
        <f t="shared" ref="L70:L87" si="32">(I70-H70)/H70</f>
        <v>-5.6864668056696786E-2</v>
      </c>
      <c r="N70" s="40">
        <f t="shared" si="27"/>
        <v>3.8268226794054838</v>
      </c>
      <c r="O70" s="143">
        <f t="shared" si="27"/>
        <v>3.7733867671610573</v>
      </c>
      <c r="P70" s="52">
        <f t="shared" si="7"/>
        <v>-1.3963519274618729E-2</v>
      </c>
    </row>
    <row r="71" spans="1:16" ht="20.100000000000001" customHeight="1" x14ac:dyDescent="0.25">
      <c r="A71" s="38" t="s">
        <v>168</v>
      </c>
      <c r="B71" s="19">
        <v>16586.829999999998</v>
      </c>
      <c r="C71" s="140">
        <v>17384.25</v>
      </c>
      <c r="D71" s="247">
        <f t="shared" si="28"/>
        <v>0.1157635131051335</v>
      </c>
      <c r="E71" s="215">
        <f t="shared" si="29"/>
        <v>0.12377629024638488</v>
      </c>
      <c r="F71" s="52">
        <f t="shared" si="26"/>
        <v>4.8075491218032743E-2</v>
      </c>
      <c r="H71" s="19">
        <v>4919.6289999999999</v>
      </c>
      <c r="I71" s="140">
        <v>5362.463999999999</v>
      </c>
      <c r="J71" s="214">
        <f t="shared" si="31"/>
        <v>3.4335285055305614E-2</v>
      </c>
      <c r="K71" s="215">
        <f t="shared" si="30"/>
        <v>3.8180876396726342E-2</v>
      </c>
      <c r="L71" s="52">
        <f t="shared" si="32"/>
        <v>9.0013901454763998E-2</v>
      </c>
      <c r="N71" s="40">
        <f t="shared" si="27"/>
        <v>2.9659850616422787</v>
      </c>
      <c r="O71" s="143">
        <f t="shared" si="27"/>
        <v>3.0846680184649893</v>
      </c>
      <c r="P71" s="52">
        <f t="shared" si="7"/>
        <v>4.0014684617796191E-2</v>
      </c>
    </row>
    <row r="72" spans="1:16" ht="20.100000000000001" customHeight="1" x14ac:dyDescent="0.25">
      <c r="A72" s="38" t="s">
        <v>175</v>
      </c>
      <c r="B72" s="19">
        <v>7404.59</v>
      </c>
      <c r="C72" s="140">
        <v>8065.3399999999992</v>
      </c>
      <c r="D72" s="247">
        <f t="shared" si="28"/>
        <v>5.1678431110895845E-2</v>
      </c>
      <c r="E72" s="215">
        <f t="shared" si="29"/>
        <v>5.7425420410761339E-2</v>
      </c>
      <c r="F72" s="52">
        <f t="shared" si="26"/>
        <v>8.9235190604746384E-2</v>
      </c>
      <c r="H72" s="19">
        <v>3136.3750000000009</v>
      </c>
      <c r="I72" s="140">
        <v>3697.605</v>
      </c>
      <c r="J72" s="214">
        <f t="shared" si="31"/>
        <v>2.1889522495565049E-2</v>
      </c>
      <c r="K72" s="215">
        <f t="shared" si="30"/>
        <v>2.6327039112787953E-2</v>
      </c>
      <c r="L72" s="52">
        <f t="shared" si="32"/>
        <v>0.17894225020923804</v>
      </c>
      <c r="N72" s="40">
        <f t="shared" si="27"/>
        <v>4.235717305076987</v>
      </c>
      <c r="O72" s="143">
        <f t="shared" si="27"/>
        <v>4.5845618411623077</v>
      </c>
      <c r="P72" s="52">
        <f t="shared" ref="P72:P90" si="33">(O72-N72)/N72</f>
        <v>8.2357841885999108E-2</v>
      </c>
    </row>
    <row r="73" spans="1:16" ht="20.100000000000001" customHeight="1" x14ac:dyDescent="0.25">
      <c r="A73" s="38" t="s">
        <v>178</v>
      </c>
      <c r="B73" s="19">
        <v>21931.050000000003</v>
      </c>
      <c r="C73" s="140">
        <v>14405.93</v>
      </c>
      <c r="D73" s="247">
        <f t="shared" si="28"/>
        <v>0.15306212182100731</v>
      </c>
      <c r="E73" s="215">
        <f t="shared" si="29"/>
        <v>0.10257057813532959</v>
      </c>
      <c r="F73" s="52">
        <f t="shared" si="26"/>
        <v>-0.34312629810246209</v>
      </c>
      <c r="H73" s="19">
        <v>4400.0540000000001</v>
      </c>
      <c r="I73" s="140">
        <v>2793.134</v>
      </c>
      <c r="J73" s="214">
        <f t="shared" si="31"/>
        <v>3.0709045000901023E-2</v>
      </c>
      <c r="K73" s="215">
        <f t="shared" si="30"/>
        <v>1.9887183207848828E-2</v>
      </c>
      <c r="L73" s="52">
        <f t="shared" si="32"/>
        <v>-0.3652046088525277</v>
      </c>
      <c r="N73" s="40">
        <f t="shared" si="27"/>
        <v>2.0063125112568709</v>
      </c>
      <c r="O73" s="143">
        <f t="shared" si="27"/>
        <v>1.938877948178285</v>
      </c>
      <c r="P73" s="52">
        <f t="shared" si="33"/>
        <v>-3.3611196012699456E-2</v>
      </c>
    </row>
    <row r="74" spans="1:16" ht="20.100000000000001" customHeight="1" x14ac:dyDescent="0.25">
      <c r="A74" s="38" t="s">
        <v>169</v>
      </c>
      <c r="B74" s="19">
        <v>1934.44</v>
      </c>
      <c r="C74" s="140">
        <v>5459.9100000000008</v>
      </c>
      <c r="D74" s="247">
        <f t="shared" si="28"/>
        <v>1.3500926354890867E-2</v>
      </c>
      <c r="E74" s="215">
        <f t="shared" si="29"/>
        <v>3.8874694328437487E-2</v>
      </c>
      <c r="F74" s="52">
        <f t="shared" si="26"/>
        <v>1.8224757552573358</v>
      </c>
      <c r="H74" s="19">
        <v>765.31900000000007</v>
      </c>
      <c r="I74" s="140">
        <v>1855.59</v>
      </c>
      <c r="J74" s="214">
        <f t="shared" si="31"/>
        <v>5.3413470859777108E-3</v>
      </c>
      <c r="K74" s="215">
        <f t="shared" si="30"/>
        <v>1.3211846724379212E-2</v>
      </c>
      <c r="L74" s="52">
        <f t="shared" si="32"/>
        <v>1.4245968021178093</v>
      </c>
      <c r="N74" s="40">
        <f t="shared" si="27"/>
        <v>3.9562819213829323</v>
      </c>
      <c r="O74" s="143">
        <f t="shared" si="27"/>
        <v>3.398572503942372</v>
      </c>
      <c r="P74" s="52">
        <f t="shared" si="33"/>
        <v>-0.14096806762588118</v>
      </c>
    </row>
    <row r="75" spans="1:16" ht="20.100000000000001" customHeight="1" x14ac:dyDescent="0.25">
      <c r="A75" s="38" t="s">
        <v>182</v>
      </c>
      <c r="B75" s="19">
        <v>4643.51</v>
      </c>
      <c r="C75" s="140">
        <v>4696.6000000000004</v>
      </c>
      <c r="D75" s="247">
        <f t="shared" si="28"/>
        <v>3.2408183525050809E-2</v>
      </c>
      <c r="E75" s="215">
        <f t="shared" si="29"/>
        <v>3.3439908237121035E-2</v>
      </c>
      <c r="F75" s="52">
        <f t="shared" si="26"/>
        <v>1.1433161552360207E-2</v>
      </c>
      <c r="H75" s="19">
        <v>1218.5749999999998</v>
      </c>
      <c r="I75" s="140">
        <v>1520.44</v>
      </c>
      <c r="J75" s="214">
        <f t="shared" si="31"/>
        <v>8.5047307401165898E-3</v>
      </c>
      <c r="K75" s="215">
        <f t="shared" si="30"/>
        <v>1.0825570429682813E-2</v>
      </c>
      <c r="L75" s="52">
        <f t="shared" si="32"/>
        <v>0.24771967256836902</v>
      </c>
      <c r="N75" s="40">
        <f t="shared" si="27"/>
        <v>2.6242540664281973</v>
      </c>
      <c r="O75" s="143">
        <f t="shared" si="27"/>
        <v>3.2373206149129157</v>
      </c>
      <c r="P75" s="52">
        <f t="shared" si="33"/>
        <v>0.23361554672911189</v>
      </c>
    </row>
    <row r="76" spans="1:16" ht="20.100000000000001" customHeight="1" x14ac:dyDescent="0.25">
      <c r="A76" s="38" t="s">
        <v>180</v>
      </c>
      <c r="B76" s="19">
        <v>357.17</v>
      </c>
      <c r="C76" s="140">
        <v>483.12</v>
      </c>
      <c r="D76" s="247">
        <f t="shared" si="28"/>
        <v>2.4927761347864866E-3</v>
      </c>
      <c r="E76" s="215">
        <f t="shared" si="29"/>
        <v>3.4398263568364163E-3</v>
      </c>
      <c r="F76" s="52">
        <f t="shared" si="26"/>
        <v>0.3526331998768093</v>
      </c>
      <c r="H76" s="19">
        <v>705.14499999999998</v>
      </c>
      <c r="I76" s="140">
        <v>992.32500000000005</v>
      </c>
      <c r="J76" s="214">
        <f t="shared" si="31"/>
        <v>4.9213781324411818E-3</v>
      </c>
      <c r="K76" s="215">
        <f t="shared" si="30"/>
        <v>7.0653785592558714E-3</v>
      </c>
      <c r="L76" s="52">
        <f t="shared" si="32"/>
        <v>0.40726375426330763</v>
      </c>
      <c r="N76" s="40">
        <f t="shared" si="27"/>
        <v>19.742559565473023</v>
      </c>
      <c r="O76" s="143">
        <f t="shared" si="27"/>
        <v>20.539927968206658</v>
      </c>
      <c r="P76" s="52">
        <f t="shared" si="33"/>
        <v>4.0388299201493671E-2</v>
      </c>
    </row>
    <row r="77" spans="1:16" ht="20.100000000000001" customHeight="1" x14ac:dyDescent="0.25">
      <c r="A77" s="38" t="s">
        <v>188</v>
      </c>
      <c r="B77" s="19">
        <v>2154.5500000000002</v>
      </c>
      <c r="C77" s="140">
        <v>1535.6599999999999</v>
      </c>
      <c r="D77" s="247">
        <f t="shared" si="28"/>
        <v>1.5037127477683526E-2</v>
      </c>
      <c r="E77" s="215">
        <f t="shared" si="29"/>
        <v>1.0933937206365728E-2</v>
      </c>
      <c r="F77" s="52">
        <f t="shared" si="26"/>
        <v>-0.28724791719848702</v>
      </c>
      <c r="H77" s="19">
        <v>886.45999999999992</v>
      </c>
      <c r="I77" s="140">
        <v>755.3359999999999</v>
      </c>
      <c r="J77" s="214">
        <f t="shared" si="31"/>
        <v>6.1868195325554456E-3</v>
      </c>
      <c r="K77" s="215">
        <f t="shared" si="30"/>
        <v>5.3780110139662832E-3</v>
      </c>
      <c r="L77" s="52">
        <f t="shared" si="32"/>
        <v>-0.14791868781445303</v>
      </c>
      <c r="N77" s="40">
        <f t="shared" si="27"/>
        <v>4.114362627926945</v>
      </c>
      <c r="O77" s="143">
        <f t="shared" si="27"/>
        <v>4.9186408449787065</v>
      </c>
      <c r="P77" s="52">
        <f t="shared" si="33"/>
        <v>0.19548063449550718</v>
      </c>
    </row>
    <row r="78" spans="1:16" ht="20.100000000000001" customHeight="1" x14ac:dyDescent="0.25">
      <c r="A78" s="38" t="s">
        <v>187</v>
      </c>
      <c r="B78" s="19">
        <v>1132.7899999999997</v>
      </c>
      <c r="C78" s="140">
        <v>1161.3399999999999</v>
      </c>
      <c r="D78" s="247">
        <f t="shared" si="28"/>
        <v>7.906016400382963E-3</v>
      </c>
      <c r="E78" s="215">
        <f t="shared" si="29"/>
        <v>8.2687695422429281E-3</v>
      </c>
      <c r="F78" s="52">
        <f t="shared" si="26"/>
        <v>2.5203259209562397E-2</v>
      </c>
      <c r="H78" s="19">
        <v>683.03800000000001</v>
      </c>
      <c r="I78" s="140">
        <v>717.08</v>
      </c>
      <c r="J78" s="214">
        <f t="shared" si="31"/>
        <v>4.7670880128574409E-3</v>
      </c>
      <c r="K78" s="215">
        <f t="shared" si="30"/>
        <v>5.1056273471606585E-3</v>
      </c>
      <c r="L78" s="52">
        <f t="shared" si="32"/>
        <v>4.9839101192027425E-2</v>
      </c>
      <c r="N78" s="40">
        <f t="shared" si="27"/>
        <v>6.0296965898357167</v>
      </c>
      <c r="O78" s="143">
        <f t="shared" si="27"/>
        <v>6.1745914202559113</v>
      </c>
      <c r="P78" s="52">
        <f t="shared" si="33"/>
        <v>2.4030202558524168E-2</v>
      </c>
    </row>
    <row r="79" spans="1:16" ht="20.100000000000001" customHeight="1" x14ac:dyDescent="0.25">
      <c r="A79" s="38" t="s">
        <v>189</v>
      </c>
      <c r="B79" s="19">
        <v>1835.8799999999999</v>
      </c>
      <c r="C79" s="140">
        <v>2865.2599999999998</v>
      </c>
      <c r="D79" s="247">
        <f t="shared" si="28"/>
        <v>1.2813052188962719E-2</v>
      </c>
      <c r="E79" s="215">
        <f t="shared" si="29"/>
        <v>2.0400722112910059E-2</v>
      </c>
      <c r="F79" s="52">
        <f t="shared" si="26"/>
        <v>0.56070113515044551</v>
      </c>
      <c r="H79" s="19">
        <v>425.62099999999998</v>
      </c>
      <c r="I79" s="140">
        <v>644.17499999999995</v>
      </c>
      <c r="J79" s="214">
        <f t="shared" si="31"/>
        <v>2.9705122806057594E-3</v>
      </c>
      <c r="K79" s="215">
        <f t="shared" si="30"/>
        <v>4.5865419428197923E-3</v>
      </c>
      <c r="L79" s="52">
        <f t="shared" si="32"/>
        <v>0.51349439994737101</v>
      </c>
      <c r="N79" s="40">
        <f t="shared" si="27"/>
        <v>2.3183486938144107</v>
      </c>
      <c r="O79" s="143">
        <f t="shared" si="27"/>
        <v>2.2482252919455825</v>
      </c>
      <c r="P79" s="52">
        <f t="shared" si="33"/>
        <v>-3.0247133253045365E-2</v>
      </c>
    </row>
    <row r="80" spans="1:16" ht="20.100000000000001" customHeight="1" x14ac:dyDescent="0.25">
      <c r="A80" s="38" t="s">
        <v>184</v>
      </c>
      <c r="B80" s="19">
        <v>1699.46</v>
      </c>
      <c r="C80" s="140">
        <v>1948.9200000000003</v>
      </c>
      <c r="D80" s="247">
        <f t="shared" si="28"/>
        <v>1.1860943892332061E-2</v>
      </c>
      <c r="E80" s="215">
        <f t="shared" si="29"/>
        <v>1.3876358634222614E-2</v>
      </c>
      <c r="F80" s="52">
        <f t="shared" si="26"/>
        <v>0.14678780318454113</v>
      </c>
      <c r="H80" s="19">
        <v>470.59300000000002</v>
      </c>
      <c r="I80" s="140">
        <v>641.79</v>
      </c>
      <c r="J80" s="214">
        <f t="shared" si="31"/>
        <v>3.284382785781496E-3</v>
      </c>
      <c r="K80" s="215">
        <f t="shared" si="30"/>
        <v>4.5695606837929366E-3</v>
      </c>
      <c r="L80" s="52">
        <f t="shared" si="32"/>
        <v>0.36378994162684092</v>
      </c>
      <c r="N80" s="40">
        <f t="shared" si="27"/>
        <v>2.7690737057653609</v>
      </c>
      <c r="O80" s="143">
        <f t="shared" si="27"/>
        <v>3.2930546148636157</v>
      </c>
      <c r="P80" s="52">
        <f t="shared" si="33"/>
        <v>0.18922606068856104</v>
      </c>
    </row>
    <row r="81" spans="1:16" ht="20.100000000000001" customHeight="1" x14ac:dyDescent="0.25">
      <c r="A81" s="38" t="s">
        <v>204</v>
      </c>
      <c r="B81" s="19">
        <v>1074.4000000000001</v>
      </c>
      <c r="C81" s="140">
        <v>1959.5199999999998</v>
      </c>
      <c r="D81" s="247">
        <f t="shared" si="28"/>
        <v>7.4984984159212733E-3</v>
      </c>
      <c r="E81" s="215">
        <f t="shared" si="29"/>
        <v>1.3951830896564193E-2</v>
      </c>
      <c r="F81" s="52">
        <f t="shared" si="26"/>
        <v>0.82382725241995491</v>
      </c>
      <c r="H81" s="19">
        <v>301.69399999999996</v>
      </c>
      <c r="I81" s="140">
        <v>553.78699999999981</v>
      </c>
      <c r="J81" s="214">
        <f t="shared" si="31"/>
        <v>2.1055956637127254E-3</v>
      </c>
      <c r="K81" s="215">
        <f t="shared" si="30"/>
        <v>3.9429771457885569E-3</v>
      </c>
      <c r="L81" s="52">
        <f t="shared" si="32"/>
        <v>0.83559169224445917</v>
      </c>
      <c r="N81" s="40">
        <f t="shared" si="27"/>
        <v>2.8080230826507813</v>
      </c>
      <c r="O81" s="143">
        <f t="shared" si="27"/>
        <v>2.8261359924879552</v>
      </c>
      <c r="P81" s="52">
        <f t="shared" si="33"/>
        <v>6.4504134417852849E-3</v>
      </c>
    </row>
    <row r="82" spans="1:16" ht="20.100000000000001" customHeight="1" x14ac:dyDescent="0.25">
      <c r="A82" s="38" t="s">
        <v>203</v>
      </c>
      <c r="B82" s="19">
        <v>1037.1099999999999</v>
      </c>
      <c r="C82" s="140">
        <v>1487.43</v>
      </c>
      <c r="D82" s="247">
        <f t="shared" si="28"/>
        <v>7.2382424535890827E-3</v>
      </c>
      <c r="E82" s="215">
        <f t="shared" si="29"/>
        <v>1.0590538412711523E-2</v>
      </c>
      <c r="F82" s="52">
        <f t="shared" si="26"/>
        <v>0.43420659332182721</v>
      </c>
      <c r="H82" s="19">
        <v>242.92400000000001</v>
      </c>
      <c r="I82" s="140">
        <v>372.50299999999993</v>
      </c>
      <c r="J82" s="214">
        <f t="shared" si="31"/>
        <v>1.6954255670041504E-3</v>
      </c>
      <c r="K82" s="215">
        <f t="shared" si="30"/>
        <v>2.6522305791534923E-3</v>
      </c>
      <c r="L82" s="52">
        <f t="shared" si="32"/>
        <v>0.53341374256969221</v>
      </c>
      <c r="N82" s="40">
        <f t="shared" si="27"/>
        <v>2.3423166298656848</v>
      </c>
      <c r="O82" s="143">
        <f t="shared" si="27"/>
        <v>2.504339700019496</v>
      </c>
      <c r="P82" s="52">
        <f t="shared" si="33"/>
        <v>6.9172146962514669E-2</v>
      </c>
    </row>
    <row r="83" spans="1:16" ht="20.100000000000001" customHeight="1" x14ac:dyDescent="0.25">
      <c r="A83" s="38" t="s">
        <v>206</v>
      </c>
      <c r="B83" s="19">
        <v>140.78</v>
      </c>
      <c r="C83" s="140">
        <v>950.73</v>
      </c>
      <c r="D83" s="247">
        <f t="shared" si="28"/>
        <v>9.8253779504225308E-4</v>
      </c>
      <c r="E83" s="215">
        <f t="shared" si="29"/>
        <v>6.7692211298126465E-3</v>
      </c>
      <c r="F83" s="52">
        <f t="shared" si="26"/>
        <v>5.7533030259980116</v>
      </c>
      <c r="H83" s="19">
        <v>44.002000000000002</v>
      </c>
      <c r="I83" s="140">
        <v>288.81800000000004</v>
      </c>
      <c r="J83" s="214">
        <f t="shared" si="31"/>
        <v>3.0710063970343246E-4</v>
      </c>
      <c r="K83" s="215">
        <f t="shared" si="30"/>
        <v>2.0563913080161866E-3</v>
      </c>
      <c r="L83" s="52">
        <f t="shared" si="32"/>
        <v>5.5637471024044363</v>
      </c>
      <c r="N83" s="40">
        <f t="shared" si="27"/>
        <v>3.1255860207415824</v>
      </c>
      <c r="O83" s="143">
        <f t="shared" si="27"/>
        <v>3.0378551218537337</v>
      </c>
      <c r="P83" s="52">
        <f t="shared" si="33"/>
        <v>-2.8068624029433522E-2</v>
      </c>
    </row>
    <row r="84" spans="1:16" ht="20.100000000000001" customHeight="1" x14ac:dyDescent="0.25">
      <c r="A84" s="38" t="s">
        <v>207</v>
      </c>
      <c r="B84" s="19">
        <v>1555.6599999999999</v>
      </c>
      <c r="C84" s="140">
        <v>1416.3000000000002</v>
      </c>
      <c r="D84" s="247">
        <f t="shared" si="28"/>
        <v>1.0857328784169848E-2</v>
      </c>
      <c r="E84" s="215">
        <f t="shared" si="29"/>
        <v>1.0084091052300499E-2</v>
      </c>
      <c r="F84" s="52">
        <f t="shared" si="26"/>
        <v>-8.9582556599770963E-2</v>
      </c>
      <c r="H84" s="19">
        <v>338.43200000000002</v>
      </c>
      <c r="I84" s="140">
        <v>285.851</v>
      </c>
      <c r="J84" s="214">
        <f t="shared" si="31"/>
        <v>2.3619990840441809E-3</v>
      </c>
      <c r="K84" s="215">
        <f t="shared" si="30"/>
        <v>2.0352661945852923E-3</v>
      </c>
      <c r="L84" s="52">
        <f t="shared" si="32"/>
        <v>-0.15536651380484121</v>
      </c>
      <c r="N84" s="40">
        <f t="shared" si="27"/>
        <v>2.1754882172197014</v>
      </c>
      <c r="O84" s="143">
        <f t="shared" si="27"/>
        <v>2.0182941467203275</v>
      </c>
      <c r="P84" s="52">
        <f t="shared" si="33"/>
        <v>-7.2256916518844555E-2</v>
      </c>
    </row>
    <row r="85" spans="1:16" ht="20.100000000000001" customHeight="1" x14ac:dyDescent="0.25">
      <c r="A85" s="38" t="s">
        <v>209</v>
      </c>
      <c r="B85" s="19">
        <v>389.08000000000004</v>
      </c>
      <c r="C85" s="140">
        <v>781.26</v>
      </c>
      <c r="D85" s="247">
        <f t="shared" si="28"/>
        <v>2.7154837710970299E-3</v>
      </c>
      <c r="E85" s="215">
        <f t="shared" si="29"/>
        <v>5.5625905355647012E-3</v>
      </c>
      <c r="F85" s="52">
        <f t="shared" si="26"/>
        <v>1.0079675131078438</v>
      </c>
      <c r="H85" s="19">
        <v>159.08600000000001</v>
      </c>
      <c r="I85" s="140">
        <v>224.23699999999997</v>
      </c>
      <c r="J85" s="214">
        <f t="shared" si="31"/>
        <v>1.1102998129144189E-3</v>
      </c>
      <c r="K85" s="215">
        <f t="shared" si="30"/>
        <v>1.5965729896877119E-3</v>
      </c>
      <c r="L85" s="52">
        <f t="shared" si="32"/>
        <v>0.40953320845328911</v>
      </c>
      <c r="N85" s="40">
        <f t="shared" si="27"/>
        <v>4.0887735170144959</v>
      </c>
      <c r="O85" s="143">
        <f t="shared" si="27"/>
        <v>2.8701968614801725</v>
      </c>
      <c r="P85" s="52">
        <f t="shared" si="33"/>
        <v>-0.2980298738640072</v>
      </c>
    </row>
    <row r="86" spans="1:16" ht="20.100000000000001" customHeight="1" x14ac:dyDescent="0.25">
      <c r="A86" s="38" t="s">
        <v>205</v>
      </c>
      <c r="B86" s="19">
        <v>1664.4500000000003</v>
      </c>
      <c r="C86" s="140">
        <v>1491.28</v>
      </c>
      <c r="D86" s="247">
        <f t="shared" si="28"/>
        <v>1.1616600603481166E-2</v>
      </c>
      <c r="E86" s="215">
        <f t="shared" si="29"/>
        <v>1.0617950507995964E-2</v>
      </c>
      <c r="F86" s="52">
        <f t="shared" si="26"/>
        <v>-0.1040403736970172</v>
      </c>
      <c r="H86" s="19">
        <v>167.39999999999998</v>
      </c>
      <c r="I86" s="140">
        <v>209.68799999999999</v>
      </c>
      <c r="J86" s="214">
        <f t="shared" si="31"/>
        <v>1.168325237179096E-3</v>
      </c>
      <c r="K86" s="215">
        <f t="shared" si="30"/>
        <v>1.4929837496115135E-3</v>
      </c>
      <c r="L86" s="52">
        <f t="shared" si="32"/>
        <v>0.25261648745519721</v>
      </c>
      <c r="N86" s="40">
        <f t="shared" si="27"/>
        <v>1.0057376310492951</v>
      </c>
      <c r="O86" s="143">
        <f t="shared" si="27"/>
        <v>1.406094093664503</v>
      </c>
      <c r="P86" s="52">
        <f t="shared" si="33"/>
        <v>0.39807246965345461</v>
      </c>
    </row>
    <row r="87" spans="1:16" ht="20.100000000000001" customHeight="1" x14ac:dyDescent="0.25">
      <c r="A87" s="38" t="s">
        <v>210</v>
      </c>
      <c r="B87" s="19">
        <v>506.49</v>
      </c>
      <c r="C87" s="140">
        <v>907.44</v>
      </c>
      <c r="D87" s="247">
        <f t="shared" si="28"/>
        <v>3.5349166629560363E-3</v>
      </c>
      <c r="E87" s="215">
        <f t="shared" si="29"/>
        <v>6.4609952584195182E-3</v>
      </c>
      <c r="F87" s="52">
        <f t="shared" si="26"/>
        <v>0.79162471124800105</v>
      </c>
      <c r="H87" s="19">
        <v>116.58000000000001</v>
      </c>
      <c r="I87" s="140">
        <v>181.42</v>
      </c>
      <c r="J87" s="214">
        <f t="shared" si="31"/>
        <v>8.1364012037239578E-4</v>
      </c>
      <c r="K87" s="215">
        <f t="shared" si="30"/>
        <v>1.2917148900009575E-3</v>
      </c>
      <c r="L87" s="52">
        <f t="shared" si="32"/>
        <v>0.55618459427002886</v>
      </c>
      <c r="N87" s="40">
        <f t="shared" si="27"/>
        <v>2.3017236273174202</v>
      </c>
      <c r="O87" s="143">
        <f t="shared" si="27"/>
        <v>1.9992506391607157</v>
      </c>
      <c r="P87" s="52">
        <f t="shared" si="33"/>
        <v>-0.13141151464358317</v>
      </c>
    </row>
    <row r="88" spans="1:16" ht="20.100000000000001" customHeight="1" x14ac:dyDescent="0.25">
      <c r="A88" s="38" t="s">
        <v>201</v>
      </c>
      <c r="B88" s="19">
        <v>877.88000000000022</v>
      </c>
      <c r="C88" s="140">
        <v>673.24</v>
      </c>
      <c r="D88" s="247">
        <f t="shared" si="28"/>
        <v>6.126937629717953E-3</v>
      </c>
      <c r="E88" s="215">
        <f t="shared" si="29"/>
        <v>4.7934854621554659E-3</v>
      </c>
      <c r="F88" s="52">
        <f t="shared" ref="F88:F94" si="34">(C88-B88)/B88</f>
        <v>-0.23310703057365489</v>
      </c>
      <c r="H88" s="19">
        <v>208.63600000000005</v>
      </c>
      <c r="I88" s="140">
        <v>171.81700000000001</v>
      </c>
      <c r="J88" s="214">
        <f t="shared" si="31"/>
        <v>1.4561212914223297E-3</v>
      </c>
      <c r="K88" s="215">
        <f t="shared" si="30"/>
        <v>1.2233412923343321E-3</v>
      </c>
      <c r="L88" s="52">
        <f t="shared" ref="L88:L95" si="35">(I88-H88)/H88</f>
        <v>-0.1764748173853028</v>
      </c>
      <c r="N88" s="40">
        <f t="shared" si="27"/>
        <v>2.3765890554517703</v>
      </c>
      <c r="O88" s="143">
        <f t="shared" si="27"/>
        <v>2.5520913790030302</v>
      </c>
      <c r="P88" s="52">
        <f t="shared" si="33"/>
        <v>7.3846306389683453E-2</v>
      </c>
    </row>
    <row r="89" spans="1:16" ht="20.100000000000001" customHeight="1" x14ac:dyDescent="0.25">
      <c r="A89" s="38" t="s">
        <v>185</v>
      </c>
      <c r="B89" s="19">
        <v>148.56999999999996</v>
      </c>
      <c r="C89" s="140">
        <v>657.5100000000001</v>
      </c>
      <c r="D89" s="247">
        <f t="shared" si="28"/>
        <v>1.0369060961033351E-3</v>
      </c>
      <c r="E89" s="215">
        <f t="shared" si="29"/>
        <v>4.6814874728504556E-3</v>
      </c>
      <c r="F89" s="52">
        <f t="shared" si="34"/>
        <v>3.4255906306791433</v>
      </c>
      <c r="H89" s="19">
        <v>50.784999999999997</v>
      </c>
      <c r="I89" s="140">
        <v>141.41300000000001</v>
      </c>
      <c r="J89" s="214">
        <f t="shared" si="31"/>
        <v>3.5444084331027716E-4</v>
      </c>
      <c r="K89" s="215">
        <f t="shared" si="30"/>
        <v>1.0068640598594721E-3</v>
      </c>
      <c r="L89" s="52">
        <f t="shared" si="35"/>
        <v>1.7845426799251751</v>
      </c>
      <c r="N89" s="40">
        <f t="shared" si="27"/>
        <v>3.418254021673286</v>
      </c>
      <c r="O89" s="143">
        <f t="shared" si="27"/>
        <v>2.1507353500326989</v>
      </c>
      <c r="P89" s="52">
        <f t="shared" si="33"/>
        <v>-0.37080879993234611</v>
      </c>
    </row>
    <row r="90" spans="1:16" ht="20.100000000000001" customHeight="1" x14ac:dyDescent="0.25">
      <c r="A90" s="38" t="s">
        <v>213</v>
      </c>
      <c r="B90" s="19">
        <v>34.660000000000004</v>
      </c>
      <c r="C90" s="140">
        <v>195.19</v>
      </c>
      <c r="D90" s="247">
        <f t="shared" si="28"/>
        <v>2.4190055388666356E-4</v>
      </c>
      <c r="E90" s="215">
        <f t="shared" si="29"/>
        <v>1.3897576307975246E-3</v>
      </c>
      <c r="F90" s="52">
        <f t="shared" si="34"/>
        <v>4.6315637622619734</v>
      </c>
      <c r="H90" s="19">
        <v>26.257999999999999</v>
      </c>
      <c r="I90" s="140">
        <v>141.374</v>
      </c>
      <c r="J90" s="214">
        <f t="shared" si="31"/>
        <v>1.8326095625955023E-4</v>
      </c>
      <c r="K90" s="215">
        <f t="shared" si="30"/>
        <v>1.0065863788942528E-3</v>
      </c>
      <c r="L90" s="52">
        <f t="shared" si="35"/>
        <v>4.3840353416101765</v>
      </c>
      <c r="N90" s="40">
        <f t="shared" si="27"/>
        <v>7.5758799769186371</v>
      </c>
      <c r="O90" s="143">
        <f t="shared" si="27"/>
        <v>7.2428915415748749</v>
      </c>
      <c r="P90" s="52">
        <f t="shared" si="33"/>
        <v>-4.3953763306477267E-2</v>
      </c>
    </row>
    <row r="91" spans="1:16" ht="20.100000000000001" customHeight="1" x14ac:dyDescent="0.25">
      <c r="A91" s="38" t="s">
        <v>208</v>
      </c>
      <c r="B91" s="19">
        <v>382.98999999999995</v>
      </c>
      <c r="C91" s="140">
        <v>180.74</v>
      </c>
      <c r="D91" s="247">
        <f t="shared" si="28"/>
        <v>2.6729801827193667E-3</v>
      </c>
      <c r="E91" s="215">
        <f t="shared" si="29"/>
        <v>1.2868732731714976E-3</v>
      </c>
      <c r="F91" s="52">
        <f t="shared" si="34"/>
        <v>-0.52808167315073495</v>
      </c>
      <c r="H91" s="19">
        <v>131.36499999999998</v>
      </c>
      <c r="I91" s="140">
        <v>112.89999999999998</v>
      </c>
      <c r="J91" s="214">
        <f t="shared" si="31"/>
        <v>9.1682822450437251E-4</v>
      </c>
      <c r="K91" s="215">
        <f t="shared" si="30"/>
        <v>8.0385079418536032E-4</v>
      </c>
      <c r="L91" s="52">
        <f t="shared" si="35"/>
        <v>-0.14056255471396495</v>
      </c>
      <c r="N91" s="40">
        <f t="shared" si="27"/>
        <v>3.4299851171048852</v>
      </c>
      <c r="O91" s="143">
        <f t="shared" si="27"/>
        <v>6.2465419940245637</v>
      </c>
      <c r="P91" s="52">
        <f t="shared" ref="P91:P93" si="36">(O91-N91)/N91</f>
        <v>0.82115717146231315</v>
      </c>
    </row>
    <row r="92" spans="1:16" ht="20.100000000000001" customHeight="1" x14ac:dyDescent="0.25">
      <c r="A92" s="38" t="s">
        <v>217</v>
      </c>
      <c r="B92" s="19">
        <v>173.7</v>
      </c>
      <c r="C92" s="140">
        <v>344.44</v>
      </c>
      <c r="D92" s="247">
        <f t="shared" si="28"/>
        <v>1.2122944665352987E-3</v>
      </c>
      <c r="E92" s="215">
        <f t="shared" si="29"/>
        <v>2.452421324616524E-3</v>
      </c>
      <c r="F92" s="52">
        <f t="shared" si="34"/>
        <v>0.98295912492803694</v>
      </c>
      <c r="H92" s="19">
        <v>59.295999999999999</v>
      </c>
      <c r="I92" s="140">
        <v>86.08</v>
      </c>
      <c r="J92" s="214">
        <f t="shared" si="31"/>
        <v>4.1384117839768033E-4</v>
      </c>
      <c r="K92" s="215">
        <f t="shared" si="30"/>
        <v>6.1289173041165484E-4</v>
      </c>
      <c r="L92" s="52">
        <f t="shared" si="35"/>
        <v>0.45169994603345925</v>
      </c>
      <c r="N92" s="40">
        <f t="shared" si="27"/>
        <v>3.413701784686241</v>
      </c>
      <c r="O92" s="143">
        <f t="shared" si="27"/>
        <v>2.499129021019626</v>
      </c>
      <c r="P92" s="52">
        <f t="shared" si="36"/>
        <v>-0.26791231963183182</v>
      </c>
    </row>
    <row r="93" spans="1:16" ht="20.100000000000001" customHeight="1" x14ac:dyDescent="0.25">
      <c r="A93" s="38" t="s">
        <v>202</v>
      </c>
      <c r="B93" s="19">
        <v>383.29</v>
      </c>
      <c r="C93" s="140">
        <v>198.52</v>
      </c>
      <c r="D93" s="247">
        <f t="shared" si="28"/>
        <v>2.675073955545853E-3</v>
      </c>
      <c r="E93" s="215">
        <f t="shared" si="29"/>
        <v>1.4134673132123806E-3</v>
      </c>
      <c r="F93" s="52">
        <f t="shared" si="34"/>
        <v>-0.482063189751885</v>
      </c>
      <c r="H93" s="19">
        <v>128.26999999999998</v>
      </c>
      <c r="I93" s="140">
        <v>82.798000000000002</v>
      </c>
      <c r="J93" s="214">
        <f t="shared" si="31"/>
        <v>8.9522746817779358E-4</v>
      </c>
      <c r="K93" s="215">
        <f t="shared" si="30"/>
        <v>5.8952380918476065E-4</v>
      </c>
      <c r="L93" s="52">
        <f t="shared" si="35"/>
        <v>-0.35450222187573077</v>
      </c>
      <c r="N93" s="40">
        <f t="shared" si="27"/>
        <v>3.3465522189464894</v>
      </c>
      <c r="O93" s="143">
        <f t="shared" si="27"/>
        <v>4.1707636510175297</v>
      </c>
      <c r="P93" s="52">
        <f t="shared" si="36"/>
        <v>0.24628673875302803</v>
      </c>
    </row>
    <row r="94" spans="1:16" ht="20.100000000000001" customHeight="1" x14ac:dyDescent="0.25">
      <c r="A94" s="38" t="s">
        <v>212</v>
      </c>
      <c r="B94" s="19">
        <v>156.91000000000003</v>
      </c>
      <c r="C94" s="140">
        <v>249.54000000000002</v>
      </c>
      <c r="D94" s="247">
        <f t="shared" si="28"/>
        <v>1.0951129806796417E-3</v>
      </c>
      <c r="E94" s="215">
        <f t="shared" si="29"/>
        <v>1.7767309759168723E-3</v>
      </c>
      <c r="F94" s="52">
        <f t="shared" si="34"/>
        <v>0.59033841055382053</v>
      </c>
      <c r="H94" s="19">
        <v>42.518000000000001</v>
      </c>
      <c r="I94" s="140">
        <v>82.042000000000002</v>
      </c>
      <c r="J94" s="214">
        <f t="shared" si="31"/>
        <v>2.9674344345508253E-4</v>
      </c>
      <c r="K94" s="215">
        <f t="shared" si="30"/>
        <v>5.8414107047436098E-4</v>
      </c>
      <c r="L94" s="52">
        <f t="shared" si="35"/>
        <v>0.92958276494661085</v>
      </c>
      <c r="N94" s="40">
        <f t="shared" ref="N94" si="37">(H94/B94)*10</f>
        <v>2.7097062010069459</v>
      </c>
      <c r="O94" s="143">
        <f t="shared" ref="O94" si="38">(I94/C94)*10</f>
        <v>3.2877294221367315</v>
      </c>
      <c r="P94" s="52">
        <f t="shared" ref="P94" si="39">(O94-N94)/N94</f>
        <v>0.21331582771408503</v>
      </c>
    </row>
    <row r="95" spans="1:16" ht="20.100000000000001" customHeight="1" thickBot="1" x14ac:dyDescent="0.3">
      <c r="A95" s="8" t="s">
        <v>17</v>
      </c>
      <c r="B95" s="19">
        <f>B96-SUM(B68:B94)</f>
        <v>3529.1299999999756</v>
      </c>
      <c r="C95" s="19">
        <f>C96-SUM(C68:C94)</f>
        <v>2413.4500000000407</v>
      </c>
      <c r="D95" s="247">
        <f t="shared" si="28"/>
        <v>2.4630654983786353E-2</v>
      </c>
      <c r="E95" s="215">
        <f t="shared" si="29"/>
        <v>1.7183823730971579E-2</v>
      </c>
      <c r="F95" s="52">
        <f>(C95-B95)/B95</f>
        <v>-0.31613457140993462</v>
      </c>
      <c r="H95" s="19">
        <f>H96-SUM(H68:H94)</f>
        <v>100282.56299999998</v>
      </c>
      <c r="I95" s="140">
        <f>I96-SUM(I68:I94)</f>
        <v>95495.253999999986</v>
      </c>
      <c r="J95" s="214">
        <f t="shared" si="31"/>
        <v>0.69989635126584615</v>
      </c>
      <c r="K95" s="215">
        <f t="shared" si="30"/>
        <v>0.67992857191171585</v>
      </c>
      <c r="L95" s="52">
        <f t="shared" si="35"/>
        <v>-4.7738199511314791E-2</v>
      </c>
      <c r="N95" s="40">
        <f t="shared" si="27"/>
        <v>284.15661366965986</v>
      </c>
      <c r="O95" s="143">
        <f t="shared" si="27"/>
        <v>395.67943814870154</v>
      </c>
      <c r="P95" s="52">
        <f>(O95-N95)/N95</f>
        <v>0.39246957175767205</v>
      </c>
    </row>
    <row r="96" spans="1:16" ht="26.25" customHeight="1" thickBot="1" x14ac:dyDescent="0.3">
      <c r="A96" s="12" t="s">
        <v>18</v>
      </c>
      <c r="B96" s="17">
        <v>143282.01999999999</v>
      </c>
      <c r="C96" s="145">
        <v>140448.95000000001</v>
      </c>
      <c r="D96" s="243">
        <f>SUM(D68:D95)</f>
        <v>0.99999999999999978</v>
      </c>
      <c r="E96" s="244">
        <f>SUM(E68:E95)</f>
        <v>1</v>
      </c>
      <c r="F96" s="57">
        <f>(C96-B96)/B96</f>
        <v>-1.9772683271773932E-2</v>
      </c>
      <c r="G96" s="1"/>
      <c r="H96" s="17">
        <v>143282.01999999999</v>
      </c>
      <c r="I96" s="145">
        <v>140448.95000000001</v>
      </c>
      <c r="J96" s="255">
        <f t="shared" si="31"/>
        <v>1</v>
      </c>
      <c r="K96" s="244">
        <f t="shared" si="30"/>
        <v>1</v>
      </c>
      <c r="L96" s="57">
        <f>(I96-H96)/H96</f>
        <v>-1.9772683271773932E-2</v>
      </c>
      <c r="M96" s="1"/>
      <c r="N96" s="37">
        <f t="shared" si="27"/>
        <v>10</v>
      </c>
      <c r="O96" s="150">
        <f t="shared" si="27"/>
        <v>10</v>
      </c>
      <c r="P96" s="57">
        <f>(O96-N96)/N96</f>
        <v>0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K7" sqref="K7:L9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135</v>
      </c>
      <c r="B1" s="4"/>
    </row>
    <row r="3" spans="1:19" ht="15.75" thickBot="1" x14ac:dyDescent="0.3"/>
    <row r="4" spans="1:19" x14ac:dyDescent="0.25">
      <c r="A4" s="347" t="s">
        <v>16</v>
      </c>
      <c r="B4" s="330"/>
      <c r="C4" s="330"/>
      <c r="D4" s="330"/>
      <c r="E4" s="366" t="s">
        <v>1</v>
      </c>
      <c r="F4" s="364"/>
      <c r="G4" s="359" t="s">
        <v>104</v>
      </c>
      <c r="H4" s="359"/>
      <c r="I4" s="130" t="s">
        <v>0</v>
      </c>
      <c r="K4" s="360" t="s">
        <v>19</v>
      </c>
      <c r="L4" s="359"/>
      <c r="M4" s="369" t="s">
        <v>104</v>
      </c>
      <c r="N4" s="370"/>
      <c r="O4" s="130" t="s">
        <v>0</v>
      </c>
      <c r="Q4" s="358" t="s">
        <v>22</v>
      </c>
      <c r="R4" s="359"/>
      <c r="S4" s="130" t="s">
        <v>0</v>
      </c>
    </row>
    <row r="5" spans="1:19" x14ac:dyDescent="0.25">
      <c r="A5" s="365"/>
      <c r="B5" s="331"/>
      <c r="C5" s="331"/>
      <c r="D5" s="331"/>
      <c r="E5" s="367" t="s">
        <v>145</v>
      </c>
      <c r="F5" s="357"/>
      <c r="G5" s="361" t="str">
        <f>E5</f>
        <v>jan-fev</v>
      </c>
      <c r="H5" s="361"/>
      <c r="I5" s="131" t="s">
        <v>164</v>
      </c>
      <c r="K5" s="356" t="str">
        <f>E5</f>
        <v>jan-fev</v>
      </c>
      <c r="L5" s="361"/>
      <c r="M5" s="362" t="str">
        <f>E5</f>
        <v>jan-fev</v>
      </c>
      <c r="N5" s="363"/>
      <c r="O5" s="131" t="str">
        <f>I5</f>
        <v>2025/2024</v>
      </c>
      <c r="Q5" s="356" t="str">
        <f>E5</f>
        <v>jan-fev</v>
      </c>
      <c r="R5" s="357"/>
      <c r="S5" s="131" t="str">
        <f>O5</f>
        <v>2025/2024</v>
      </c>
    </row>
    <row r="6" spans="1:19" ht="19.5" customHeight="1" thickBot="1" x14ac:dyDescent="0.3">
      <c r="A6" s="348"/>
      <c r="B6" s="371"/>
      <c r="C6" s="371"/>
      <c r="D6" s="371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40868.309999999983</v>
      </c>
      <c r="F7" s="145">
        <v>43521.279999999992</v>
      </c>
      <c r="G7" s="243">
        <f>E7/E15</f>
        <v>0.35256862949776507</v>
      </c>
      <c r="H7" s="244">
        <f>F7/F15</f>
        <v>0.3725696792673468</v>
      </c>
      <c r="I7" s="164">
        <f t="shared" ref="I7:I18" si="0">(F7-E7)/E7</f>
        <v>6.4915089466630979E-2</v>
      </c>
      <c r="J7" s="1"/>
      <c r="K7" s="17">
        <v>11819.666000000001</v>
      </c>
      <c r="L7" s="145">
        <v>12445.823000000004</v>
      </c>
      <c r="M7" s="243">
        <f>K7/K15</f>
        <v>0.31402538087546256</v>
      </c>
      <c r="N7" s="244">
        <f>L7/L15</f>
        <v>0.30737467178902506</v>
      </c>
      <c r="O7" s="164">
        <f t="shared" ref="O7:O18" si="1">(L7-K7)/K7</f>
        <v>5.2975862431307523E-2</v>
      </c>
      <c r="P7" s="1"/>
      <c r="Q7" s="187">
        <f t="shared" ref="Q7:Q18" si="2">(K7/E7)*10</f>
        <v>2.8921347616282658</v>
      </c>
      <c r="R7" s="188">
        <f t="shared" ref="R7:R18" si="3">(L7/F7)*10</f>
        <v>2.8597097787565087</v>
      </c>
      <c r="S7" s="55">
        <f>(R7-Q7)/Q7</f>
        <v>-1.1211435684795651E-2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40182.199999999983</v>
      </c>
      <c r="F8" s="181">
        <v>42485.069999999992</v>
      </c>
      <c r="G8" s="245">
        <f>E8/E7</f>
        <v>0.98321168651211654</v>
      </c>
      <c r="H8" s="246">
        <f>F8/F7</f>
        <v>0.97619072784623984</v>
      </c>
      <c r="I8" s="206">
        <f t="shared" si="0"/>
        <v>5.7310699762581713E-2</v>
      </c>
      <c r="K8" s="180">
        <v>11653.631000000001</v>
      </c>
      <c r="L8" s="181">
        <v>12214.467000000004</v>
      </c>
      <c r="M8" s="250">
        <f>K8/K7</f>
        <v>0.98595264874658894</v>
      </c>
      <c r="N8" s="246">
        <f>L8/L7</f>
        <v>0.98141095209211959</v>
      </c>
      <c r="O8" s="207">
        <f t="shared" si="1"/>
        <v>4.8125429748033285E-2</v>
      </c>
      <c r="Q8" s="189">
        <f t="shared" si="2"/>
        <v>2.9001973510658963</v>
      </c>
      <c r="R8" s="190">
        <f t="shared" si="3"/>
        <v>2.8750022066575402</v>
      </c>
      <c r="S8" s="182">
        <f t="shared" ref="S8:S18" si="4">(R8-Q8)/Q8</f>
        <v>-8.6873896354315895E-3</v>
      </c>
    </row>
    <row r="9" spans="1:19" ht="24" customHeight="1" x14ac:dyDescent="0.25">
      <c r="A9" s="8"/>
      <c r="B9" t="s">
        <v>37</v>
      </c>
      <c r="E9" s="19">
        <v>686.1099999999999</v>
      </c>
      <c r="F9" s="140">
        <v>1036.2099999999998</v>
      </c>
      <c r="G9" s="247">
        <f>E9/E7</f>
        <v>1.6788313487883403E-2</v>
      </c>
      <c r="H9" s="215">
        <f>F9/F7</f>
        <v>2.3809272153760185E-2</v>
      </c>
      <c r="I9" s="182">
        <f t="shared" si="0"/>
        <v>0.51026803282272515</v>
      </c>
      <c r="K9" s="19">
        <v>166.03500000000003</v>
      </c>
      <c r="L9" s="140">
        <v>231.35599999999999</v>
      </c>
      <c r="M9" s="247">
        <f>K9/K7</f>
        <v>1.4047351253411054E-2</v>
      </c>
      <c r="N9" s="215">
        <f>L9/L7</f>
        <v>1.8589047907880414E-2</v>
      </c>
      <c r="O9" s="182">
        <f t="shared" si="1"/>
        <v>0.39341705062185661</v>
      </c>
      <c r="Q9" s="189">
        <f t="shared" si="2"/>
        <v>2.4199472387809542</v>
      </c>
      <c r="R9" s="190">
        <f t="shared" si="3"/>
        <v>2.2327134461161351</v>
      </c>
      <c r="S9" s="182">
        <f t="shared" si="4"/>
        <v>-7.7371022667063569E-2</v>
      </c>
    </row>
    <row r="10" spans="1:19" ht="24" customHeight="1" thickBot="1" x14ac:dyDescent="0.3">
      <c r="A10" s="8"/>
      <c r="B10" t="s">
        <v>36</v>
      </c>
      <c r="E10" s="19"/>
      <c r="F10" s="140"/>
      <c r="G10" s="247">
        <f>E10/E7</f>
        <v>0</v>
      </c>
      <c r="H10" s="215">
        <f>F10/F7</f>
        <v>0</v>
      </c>
      <c r="I10" s="186" t="e">
        <f t="shared" si="0"/>
        <v>#DIV/0!</v>
      </c>
      <c r="K10" s="19"/>
      <c r="L10" s="140"/>
      <c r="M10" s="247">
        <f>K10/K7</f>
        <v>0</v>
      </c>
      <c r="N10" s="215">
        <f>L10/L7</f>
        <v>0</v>
      </c>
      <c r="O10" s="209" t="e">
        <f t="shared" si="1"/>
        <v>#DIV/0!</v>
      </c>
      <c r="Q10" s="189" t="e">
        <f t="shared" si="2"/>
        <v>#DIV/0!</v>
      </c>
      <c r="R10" s="190"/>
      <c r="S10" s="182"/>
    </row>
    <row r="11" spans="1:19" ht="24" customHeight="1" thickBot="1" x14ac:dyDescent="0.3">
      <c r="A11" s="12" t="s">
        <v>21</v>
      </c>
      <c r="B11" s="13"/>
      <c r="C11" s="13"/>
      <c r="D11" s="13"/>
      <c r="E11" s="17">
        <v>75047.590000000011</v>
      </c>
      <c r="F11" s="145">
        <v>73292.51999999999</v>
      </c>
      <c r="G11" s="243">
        <f>E11/E15</f>
        <v>0.64743137050223498</v>
      </c>
      <c r="H11" s="244">
        <f>F11/F15</f>
        <v>0.62743032073265315</v>
      </c>
      <c r="I11" s="164">
        <f t="shared" si="0"/>
        <v>-2.3386094077105225E-2</v>
      </c>
      <c r="J11" s="1"/>
      <c r="K11" s="17">
        <v>25819.540000000015</v>
      </c>
      <c r="L11" s="145">
        <v>28044.901000000009</v>
      </c>
      <c r="M11" s="243">
        <f>K11/K15</f>
        <v>0.68597461912453739</v>
      </c>
      <c r="N11" s="244">
        <f>L11/L15</f>
        <v>0.69262532821097489</v>
      </c>
      <c r="O11" s="164">
        <f t="shared" si="1"/>
        <v>8.6189025830823954E-2</v>
      </c>
      <c r="Q11" s="191">
        <f t="shared" si="2"/>
        <v>3.4404222707218195</v>
      </c>
      <c r="R11" s="192">
        <f t="shared" si="3"/>
        <v>3.8264342664162743</v>
      </c>
      <c r="S11" s="57">
        <f t="shared" si="4"/>
        <v>0.11219901666706376</v>
      </c>
    </row>
    <row r="12" spans="1:19" s="3" customFormat="1" ht="24" customHeight="1" x14ac:dyDescent="0.25">
      <c r="A12" s="46"/>
      <c r="B12" s="3" t="s">
        <v>33</v>
      </c>
      <c r="E12" s="31">
        <v>73798.830000000016</v>
      </c>
      <c r="F12" s="141">
        <v>71658.679999999993</v>
      </c>
      <c r="G12" s="247">
        <f>E12/E11</f>
        <v>0.98336042503163668</v>
      </c>
      <c r="H12" s="215">
        <f>F12/F11</f>
        <v>0.97770795710121583</v>
      </c>
      <c r="I12" s="206">
        <f t="shared" si="0"/>
        <v>-2.8999782245870603E-2</v>
      </c>
      <c r="K12" s="31">
        <v>25568.802000000014</v>
      </c>
      <c r="L12" s="141">
        <v>27597.953000000009</v>
      </c>
      <c r="M12" s="247">
        <f>K12/K11</f>
        <v>0.99028882776377891</v>
      </c>
      <c r="N12" s="215">
        <f>L12/L11</f>
        <v>0.984063127910489</v>
      </c>
      <c r="O12" s="206">
        <f t="shared" si="1"/>
        <v>7.936042525574695E-2</v>
      </c>
      <c r="Q12" s="189">
        <f t="shared" si="2"/>
        <v>3.4646622446453428</v>
      </c>
      <c r="R12" s="190">
        <f t="shared" si="3"/>
        <v>3.8513063595366273</v>
      </c>
      <c r="S12" s="182">
        <f t="shared" si="4"/>
        <v>0.1115964811545037</v>
      </c>
    </row>
    <row r="13" spans="1:19" ht="24" customHeight="1" x14ac:dyDescent="0.25">
      <c r="A13" s="8"/>
      <c r="B13" s="3" t="s">
        <v>37</v>
      </c>
      <c r="D13" s="3"/>
      <c r="E13" s="19">
        <v>1248.2299999999998</v>
      </c>
      <c r="F13" s="140">
        <v>1632.5299999999997</v>
      </c>
      <c r="G13" s="247">
        <f>E13/E11</f>
        <v>1.6632512782888825E-2</v>
      </c>
      <c r="H13" s="215">
        <f>F13/F11</f>
        <v>2.2274169314958743E-2</v>
      </c>
      <c r="I13" s="182">
        <f t="shared" si="0"/>
        <v>0.30787595234852555</v>
      </c>
      <c r="K13" s="19">
        <v>249.53500000000003</v>
      </c>
      <c r="L13" s="140">
        <v>444.97600000000006</v>
      </c>
      <c r="M13" s="247">
        <f>K13/K11</f>
        <v>9.6645796168328274E-3</v>
      </c>
      <c r="N13" s="215">
        <f>L13/L11</f>
        <v>1.5866556277021621E-2</v>
      </c>
      <c r="O13" s="182">
        <f t="shared" si="1"/>
        <v>0.78322079067064743</v>
      </c>
      <c r="Q13" s="189">
        <f t="shared" si="2"/>
        <v>1.9991107408089861</v>
      </c>
      <c r="R13" s="190">
        <f t="shared" si="3"/>
        <v>2.7256834483899235</v>
      </c>
      <c r="S13" s="182">
        <f t="shared" si="4"/>
        <v>0.36344795350702436</v>
      </c>
    </row>
    <row r="14" spans="1:19" ht="24" customHeight="1" thickBot="1" x14ac:dyDescent="0.3">
      <c r="A14" s="8"/>
      <c r="B14" t="s">
        <v>36</v>
      </c>
      <c r="E14" s="19">
        <v>0.53</v>
      </c>
      <c r="F14" s="140">
        <v>1.3100000000000003</v>
      </c>
      <c r="G14" s="247">
        <f>E14/E11</f>
        <v>7.0621854745768645E-6</v>
      </c>
      <c r="H14" s="215">
        <f>F14/F11</f>
        <v>1.7873583825470874E-5</v>
      </c>
      <c r="I14" s="182">
        <f t="shared" si="0"/>
        <v>1.4716981132075475</v>
      </c>
      <c r="K14" s="19">
        <v>1.2030000000000001</v>
      </c>
      <c r="L14" s="140">
        <v>1.972</v>
      </c>
      <c r="M14" s="247">
        <f>K14/K11</f>
        <v>4.6592619388261733E-5</v>
      </c>
      <c r="N14" s="215">
        <f>L14/L11</f>
        <v>7.0315812489407588E-5</v>
      </c>
      <c r="O14" s="182">
        <f t="shared" si="1"/>
        <v>0.63923524522028252</v>
      </c>
      <c r="Q14" s="189">
        <f t="shared" ref="Q14" si="5">(K14/E14)*10</f>
        <v>22.698113207547166</v>
      </c>
      <c r="R14" s="190">
        <f t="shared" ref="R14" si="6">(L14/F14)*10</f>
        <v>15.053435114503813</v>
      </c>
      <c r="S14" s="182">
        <f t="shared" ref="S14" si="7">(R14-Q14)/Q14</f>
        <v>-0.33679795422385517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115915.9</v>
      </c>
      <c r="F15" s="145">
        <v>116813.79999999999</v>
      </c>
      <c r="G15" s="243">
        <f>G7+G11</f>
        <v>1</v>
      </c>
      <c r="H15" s="244">
        <f>H7+H11</f>
        <v>1</v>
      </c>
      <c r="I15" s="164">
        <f t="shared" si="0"/>
        <v>7.7461331879405178E-3</v>
      </c>
      <c r="J15" s="1"/>
      <c r="K15" s="17">
        <v>37639.20600000002</v>
      </c>
      <c r="L15" s="145">
        <v>40490.724000000017</v>
      </c>
      <c r="M15" s="243">
        <f>M7+M11</f>
        <v>1</v>
      </c>
      <c r="N15" s="244">
        <f>N7+N11</f>
        <v>1</v>
      </c>
      <c r="O15" s="164">
        <f t="shared" si="1"/>
        <v>7.5759249544211815E-2</v>
      </c>
      <c r="Q15" s="191">
        <f t="shared" si="2"/>
        <v>3.2471132950699619</v>
      </c>
      <c r="R15" s="192">
        <f t="shared" si="3"/>
        <v>3.4662620341089854</v>
      </c>
      <c r="S15" s="57">
        <f t="shared" si="4"/>
        <v>6.74903272921685E-2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113981.03</v>
      </c>
      <c r="F16" s="181">
        <f t="shared" ref="F16:F17" si="8">F8+F12</f>
        <v>114143.74999999999</v>
      </c>
      <c r="G16" s="245">
        <f>E16/E15</f>
        <v>0.98330798449565593</v>
      </c>
      <c r="H16" s="246">
        <f>F16/F15</f>
        <v>0.97714268348431432</v>
      </c>
      <c r="I16" s="207">
        <f t="shared" si="0"/>
        <v>1.4276059796966794E-3</v>
      </c>
      <c r="J16" s="3"/>
      <c r="K16" s="180">
        <f t="shared" ref="K16:L18" si="9">K8+K12</f>
        <v>37222.433000000019</v>
      </c>
      <c r="L16" s="181">
        <f t="shared" si="9"/>
        <v>39812.420000000013</v>
      </c>
      <c r="M16" s="250">
        <f>K16/K15</f>
        <v>0.98892715749636162</v>
      </c>
      <c r="N16" s="246">
        <f>L16/L15</f>
        <v>0.98324791623879082</v>
      </c>
      <c r="O16" s="207">
        <f t="shared" si="1"/>
        <v>6.958134628115234E-2</v>
      </c>
      <c r="P16" s="3"/>
      <c r="Q16" s="189">
        <f t="shared" si="2"/>
        <v>3.2656691205545361</v>
      </c>
      <c r="R16" s="190">
        <f t="shared" si="3"/>
        <v>3.4879193998795395</v>
      </c>
      <c r="S16" s="182">
        <f t="shared" si="4"/>
        <v>6.8056582317581396E-2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1934.3399999999997</v>
      </c>
      <c r="F17" s="140">
        <f t="shared" si="8"/>
        <v>2668.74</v>
      </c>
      <c r="G17" s="248">
        <f>E17/E15</f>
        <v>1.668744322392355E-2</v>
      </c>
      <c r="H17" s="215">
        <f>F17/F15</f>
        <v>2.2846102087253389E-2</v>
      </c>
      <c r="I17" s="182">
        <f t="shared" si="0"/>
        <v>0.37966438164955502</v>
      </c>
      <c r="K17" s="19">
        <f t="shared" si="9"/>
        <v>415.57000000000005</v>
      </c>
      <c r="L17" s="140">
        <f t="shared" si="9"/>
        <v>676.33200000000011</v>
      </c>
      <c r="M17" s="247">
        <f>K17/K15</f>
        <v>1.1040881149299478E-2</v>
      </c>
      <c r="N17" s="215">
        <f>L17/L15</f>
        <v>1.6703381248505209E-2</v>
      </c>
      <c r="O17" s="182">
        <f t="shared" si="1"/>
        <v>0.62748032822388533</v>
      </c>
      <c r="Q17" s="189">
        <f t="shared" si="2"/>
        <v>2.1483813600504571</v>
      </c>
      <c r="R17" s="190">
        <f t="shared" si="3"/>
        <v>2.5342746014973367</v>
      </c>
      <c r="S17" s="182">
        <f t="shared" si="4"/>
        <v>0.17962045688099645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0.53</v>
      </c>
      <c r="F18" s="142">
        <f>F10+F14</f>
        <v>1.3100000000000003</v>
      </c>
      <c r="G18" s="249">
        <f>E18/E15</f>
        <v>4.5722804205462761E-6</v>
      </c>
      <c r="H18" s="221">
        <f>F18/F15</f>
        <v>1.1214428432257151E-5</v>
      </c>
      <c r="I18" s="208">
        <f t="shared" si="0"/>
        <v>1.4716981132075475</v>
      </c>
      <c r="K18" s="21">
        <f t="shared" si="9"/>
        <v>1.2030000000000001</v>
      </c>
      <c r="L18" s="142">
        <f t="shared" si="9"/>
        <v>1.972</v>
      </c>
      <c r="M18" s="249">
        <f>K18/K15</f>
        <v>3.196135433887738E-5</v>
      </c>
      <c r="N18" s="221">
        <f>L18/L15</f>
        <v>4.8702512703897298E-5</v>
      </c>
      <c r="O18" s="208">
        <f t="shared" si="1"/>
        <v>0.63923524522028252</v>
      </c>
      <c r="Q18" s="193">
        <f t="shared" si="2"/>
        <v>22.698113207547166</v>
      </c>
      <c r="R18" s="194">
        <f t="shared" si="3"/>
        <v>15.053435114503813</v>
      </c>
      <c r="S18" s="186">
        <f t="shared" si="4"/>
        <v>-0.33679795422385517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workbookViewId="0">
      <selection activeCell="L88" sqref="L88:P89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143</v>
      </c>
    </row>
    <row r="3" spans="1:16" ht="8.25" customHeight="1" thickBot="1" x14ac:dyDescent="0.3"/>
    <row r="4" spans="1:16" x14ac:dyDescent="0.25">
      <c r="A4" s="372" t="s">
        <v>3</v>
      </c>
      <c r="B4" s="366" t="s">
        <v>1</v>
      </c>
      <c r="C4" s="359"/>
      <c r="D4" s="366" t="s">
        <v>104</v>
      </c>
      <c r="E4" s="359"/>
      <c r="F4" s="130" t="s">
        <v>0</v>
      </c>
      <c r="H4" s="375" t="s">
        <v>19</v>
      </c>
      <c r="I4" s="376"/>
      <c r="J4" s="366" t="s">
        <v>104</v>
      </c>
      <c r="K4" s="364"/>
      <c r="L4" s="130" t="s">
        <v>0</v>
      </c>
      <c r="N4" s="358" t="s">
        <v>22</v>
      </c>
      <c r="O4" s="359"/>
      <c r="P4" s="130" t="s">
        <v>0</v>
      </c>
    </row>
    <row r="5" spans="1:16" x14ac:dyDescent="0.25">
      <c r="A5" s="373"/>
      <c r="B5" s="367" t="s">
        <v>145</v>
      </c>
      <c r="C5" s="361"/>
      <c r="D5" s="367" t="str">
        <f>B5</f>
        <v>jan-fev</v>
      </c>
      <c r="E5" s="361"/>
      <c r="F5" s="131" t="s">
        <v>164</v>
      </c>
      <c r="H5" s="356" t="str">
        <f>B5</f>
        <v>jan-fev</v>
      </c>
      <c r="I5" s="361"/>
      <c r="J5" s="367" t="str">
        <f>B5</f>
        <v>jan-fev</v>
      </c>
      <c r="K5" s="357"/>
      <c r="L5" s="131" t="str">
        <f>F5</f>
        <v>2025/2024</v>
      </c>
      <c r="N5" s="356" t="str">
        <f>B5</f>
        <v>jan-fev</v>
      </c>
      <c r="O5" s="357"/>
      <c r="P5" s="131" t="str">
        <f>L5</f>
        <v>2025/2024</v>
      </c>
    </row>
    <row r="6" spans="1:16" ht="19.5" customHeight="1" thickBot="1" x14ac:dyDescent="0.3">
      <c r="A6" s="374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167</v>
      </c>
      <c r="B7" s="39">
        <v>12870.83</v>
      </c>
      <c r="C7" s="147">
        <v>12077.660000000002</v>
      </c>
      <c r="D7" s="247">
        <f>B7/$B$33</f>
        <v>0.11103593208524459</v>
      </c>
      <c r="E7" s="246">
        <f>C7/$C$33</f>
        <v>0.10339240740391972</v>
      </c>
      <c r="F7" s="52">
        <f>(C7-B7)/B7</f>
        <v>-6.1625396341960716E-2</v>
      </c>
      <c r="H7" s="39">
        <v>5028.2479999999996</v>
      </c>
      <c r="I7" s="147">
        <v>5925.241</v>
      </c>
      <c r="J7" s="247">
        <f>H7/$H$33</f>
        <v>0.13359070326828901</v>
      </c>
      <c r="K7" s="246">
        <f>I7/$I$33</f>
        <v>0.14633576322320149</v>
      </c>
      <c r="L7" s="52">
        <f t="shared" ref="L7:L33" si="0">(I7-H7)/H7</f>
        <v>0.17839076354229155</v>
      </c>
      <c r="N7" s="27">
        <f t="shared" ref="N7:N33" si="1">(H7/B7)*10</f>
        <v>3.9067006556686708</v>
      </c>
      <c r="O7" s="151">
        <f t="shared" ref="O7:O33" si="2">(I7/C7)*10</f>
        <v>4.9059511527895303</v>
      </c>
      <c r="P7" s="61">
        <f>(O7-N7)/N7</f>
        <v>0.25577861863333062</v>
      </c>
    </row>
    <row r="8" spans="1:16" ht="20.100000000000001" customHeight="1" x14ac:dyDescent="0.25">
      <c r="A8" s="8" t="s">
        <v>165</v>
      </c>
      <c r="B8" s="19">
        <v>17957.13</v>
      </c>
      <c r="C8" s="140">
        <v>15804.669999999998</v>
      </c>
      <c r="D8" s="247">
        <f t="shared" ref="D8:D32" si="3">B8/$B$33</f>
        <v>0.15491515831736635</v>
      </c>
      <c r="E8" s="215">
        <f t="shared" ref="E8:E32" si="4">C8/$C$33</f>
        <v>0.13529796993163473</v>
      </c>
      <c r="F8" s="52">
        <f t="shared" ref="F8:F33" si="5">(C8-B8)/B8</f>
        <v>-0.1198665933810137</v>
      </c>
      <c r="H8" s="19">
        <v>5867.9560000000001</v>
      </c>
      <c r="I8" s="140">
        <v>5112.2080000000005</v>
      </c>
      <c r="J8" s="247">
        <f t="shared" ref="J8:J32" si="6">H8/$H$33</f>
        <v>0.15590010054941131</v>
      </c>
      <c r="K8" s="215">
        <f t="shared" ref="K8:K32" si="7">I8/$I$33</f>
        <v>0.12625627538791359</v>
      </c>
      <c r="L8" s="52">
        <f t="shared" si="0"/>
        <v>-0.12879237676628788</v>
      </c>
      <c r="N8" s="27">
        <f t="shared" si="1"/>
        <v>3.2677582664935878</v>
      </c>
      <c r="O8" s="152">
        <f t="shared" si="2"/>
        <v>3.2346186285446015</v>
      </c>
      <c r="P8" s="52">
        <f t="shared" ref="P8:P71" si="8">(O8-N8)/N8</f>
        <v>-1.0141398245025711E-2</v>
      </c>
    </row>
    <row r="9" spans="1:16" ht="20.100000000000001" customHeight="1" x14ac:dyDescent="0.25">
      <c r="A9" s="8" t="s">
        <v>170</v>
      </c>
      <c r="B9" s="19">
        <v>8224.26</v>
      </c>
      <c r="C9" s="140">
        <v>8547.69</v>
      </c>
      <c r="D9" s="247">
        <f t="shared" si="3"/>
        <v>7.0950232021664006E-2</v>
      </c>
      <c r="E9" s="215">
        <f t="shared" si="4"/>
        <v>7.317363188253441E-2</v>
      </c>
      <c r="F9" s="52">
        <f t="shared" si="5"/>
        <v>3.932633452736177E-2</v>
      </c>
      <c r="H9" s="19">
        <v>3484.0189999999998</v>
      </c>
      <c r="I9" s="140">
        <v>3694.4809999999998</v>
      </c>
      <c r="J9" s="247">
        <f t="shared" si="6"/>
        <v>9.256356257887062E-2</v>
      </c>
      <c r="K9" s="215">
        <f t="shared" si="7"/>
        <v>9.1242651032863747E-2</v>
      </c>
      <c r="L9" s="52">
        <f t="shared" si="0"/>
        <v>6.0407822115780656E-2</v>
      </c>
      <c r="N9" s="27">
        <f t="shared" si="1"/>
        <v>4.2362704972848615</v>
      </c>
      <c r="O9" s="152">
        <f t="shared" si="2"/>
        <v>4.3221981611406122</v>
      </c>
      <c r="P9" s="52">
        <f t="shared" si="8"/>
        <v>2.0283800080949505E-2</v>
      </c>
    </row>
    <row r="10" spans="1:16" ht="20.100000000000001" customHeight="1" x14ac:dyDescent="0.25">
      <c r="A10" s="8" t="s">
        <v>168</v>
      </c>
      <c r="B10" s="19">
        <v>5782.0800000000017</v>
      </c>
      <c r="C10" s="140">
        <v>7191.1899999999987</v>
      </c>
      <c r="D10" s="247">
        <f t="shared" si="3"/>
        <v>4.9881681460438157E-2</v>
      </c>
      <c r="E10" s="215">
        <f t="shared" si="4"/>
        <v>6.1561134044094079E-2</v>
      </c>
      <c r="F10" s="52">
        <f t="shared" si="5"/>
        <v>0.2437029581050412</v>
      </c>
      <c r="H10" s="19">
        <v>2117.1640000000002</v>
      </c>
      <c r="I10" s="140">
        <v>2758.3140000000008</v>
      </c>
      <c r="J10" s="247">
        <f t="shared" si="6"/>
        <v>5.6248901743570306E-2</v>
      </c>
      <c r="K10" s="215">
        <f t="shared" si="7"/>
        <v>6.8122121007270747E-2</v>
      </c>
      <c r="L10" s="52">
        <f t="shared" si="0"/>
        <v>0.30283435765958633</v>
      </c>
      <c r="N10" s="27">
        <f t="shared" si="1"/>
        <v>3.6615958271071998</v>
      </c>
      <c r="O10" s="152">
        <f t="shared" si="2"/>
        <v>3.8356850535168747</v>
      </c>
      <c r="P10" s="52">
        <f t="shared" si="8"/>
        <v>4.7544632075684899E-2</v>
      </c>
    </row>
    <row r="11" spans="1:16" ht="20.100000000000001" customHeight="1" x14ac:dyDescent="0.25">
      <c r="A11" s="8" t="s">
        <v>175</v>
      </c>
      <c r="B11" s="19">
        <v>4545.2800000000007</v>
      </c>
      <c r="C11" s="140">
        <v>4887.16</v>
      </c>
      <c r="D11" s="247">
        <f t="shared" si="3"/>
        <v>3.9211876886604873E-2</v>
      </c>
      <c r="E11" s="215">
        <f t="shared" si="4"/>
        <v>4.1837180196175439E-2</v>
      </c>
      <c r="F11" s="52">
        <f t="shared" si="5"/>
        <v>7.5216488313151045E-2</v>
      </c>
      <c r="H11" s="19">
        <v>2163.0320000000002</v>
      </c>
      <c r="I11" s="140">
        <v>2501.0100000000002</v>
      </c>
      <c r="J11" s="247">
        <f t="shared" si="6"/>
        <v>5.7467524686891695E-2</v>
      </c>
      <c r="K11" s="215">
        <f t="shared" si="7"/>
        <v>6.1767480374023465E-2</v>
      </c>
      <c r="L11" s="52">
        <f t="shared" si="0"/>
        <v>0.15625196483454709</v>
      </c>
      <c r="N11" s="27">
        <f t="shared" si="1"/>
        <v>4.758853139960574</v>
      </c>
      <c r="O11" s="152">
        <f t="shared" si="2"/>
        <v>5.1175120110657328</v>
      </c>
      <c r="P11" s="52">
        <f t="shared" si="8"/>
        <v>7.5366660948929853E-2</v>
      </c>
    </row>
    <row r="12" spans="1:16" ht="20.100000000000001" customHeight="1" x14ac:dyDescent="0.25">
      <c r="A12" s="8" t="s">
        <v>178</v>
      </c>
      <c r="B12" s="19">
        <v>16068.109999999999</v>
      </c>
      <c r="C12" s="140">
        <v>12286.149999999998</v>
      </c>
      <c r="D12" s="247">
        <f t="shared" si="3"/>
        <v>0.13861868820412043</v>
      </c>
      <c r="E12" s="215">
        <f t="shared" si="4"/>
        <v>0.10517721365112678</v>
      </c>
      <c r="F12" s="52">
        <f t="shared" si="5"/>
        <v>-0.23537055696033954</v>
      </c>
      <c r="H12" s="19">
        <v>3184.0740000000001</v>
      </c>
      <c r="I12" s="140">
        <v>2324.6909999999998</v>
      </c>
      <c r="J12" s="247">
        <f t="shared" si="6"/>
        <v>8.4594611267836059E-2</v>
      </c>
      <c r="K12" s="215">
        <f t="shared" si="7"/>
        <v>5.7412927464571897E-2</v>
      </c>
      <c r="L12" s="52">
        <f t="shared" si="0"/>
        <v>-0.26990044829360127</v>
      </c>
      <c r="N12" s="27">
        <f t="shared" si="1"/>
        <v>1.9816107806082983</v>
      </c>
      <c r="O12" s="152">
        <f t="shared" si="2"/>
        <v>1.8921232444663303</v>
      </c>
      <c r="P12" s="52">
        <f t="shared" si="8"/>
        <v>-4.5158987333777975E-2</v>
      </c>
    </row>
    <row r="13" spans="1:16" ht="20.100000000000001" customHeight="1" x14ac:dyDescent="0.25">
      <c r="A13" s="8" t="s">
        <v>172</v>
      </c>
      <c r="B13" s="19">
        <v>9721.81</v>
      </c>
      <c r="C13" s="140">
        <v>6291.8600000000006</v>
      </c>
      <c r="D13" s="247">
        <f t="shared" si="3"/>
        <v>8.3869512292964146E-2</v>
      </c>
      <c r="E13" s="215">
        <f t="shared" si="4"/>
        <v>5.3862300515863701E-2</v>
      </c>
      <c r="F13" s="52">
        <f t="shared" si="5"/>
        <v>-0.35280981627906727</v>
      </c>
      <c r="H13" s="19">
        <v>2578.8360000000002</v>
      </c>
      <c r="I13" s="140">
        <v>1883.9549999999999</v>
      </c>
      <c r="J13" s="247">
        <f t="shared" si="6"/>
        <v>6.8514622757982785E-2</v>
      </c>
      <c r="K13" s="215">
        <f t="shared" si="7"/>
        <v>4.6528064057338184E-2</v>
      </c>
      <c r="L13" s="52">
        <f t="shared" si="0"/>
        <v>-0.26945528913044497</v>
      </c>
      <c r="N13" s="27">
        <f t="shared" si="1"/>
        <v>2.6526295000622317</v>
      </c>
      <c r="O13" s="152">
        <f t="shared" si="2"/>
        <v>2.9942735534484233</v>
      </c>
      <c r="P13" s="52">
        <f t="shared" si="8"/>
        <v>0.12879448614221339</v>
      </c>
    </row>
    <row r="14" spans="1:16" ht="20.100000000000001" customHeight="1" x14ac:dyDescent="0.25">
      <c r="A14" s="8" t="s">
        <v>173</v>
      </c>
      <c r="B14" s="19">
        <v>5332.0399999999991</v>
      </c>
      <c r="C14" s="140">
        <v>8436.36</v>
      </c>
      <c r="D14" s="247">
        <f t="shared" si="3"/>
        <v>4.5999211497301067E-2</v>
      </c>
      <c r="E14" s="215">
        <f t="shared" si="4"/>
        <v>7.2220576678440382E-2</v>
      </c>
      <c r="F14" s="52">
        <f t="shared" si="5"/>
        <v>0.58220118378706875</v>
      </c>
      <c r="H14" s="19">
        <v>1181.6670000000001</v>
      </c>
      <c r="I14" s="140">
        <v>1870.0050000000001</v>
      </c>
      <c r="J14" s="247">
        <f t="shared" si="6"/>
        <v>3.1394578302209701E-2</v>
      </c>
      <c r="K14" s="215">
        <f t="shared" si="7"/>
        <v>4.6183540704285771E-2</v>
      </c>
      <c r="L14" s="52">
        <f t="shared" si="0"/>
        <v>0.58251436318353633</v>
      </c>
      <c r="N14" s="27">
        <f t="shared" si="1"/>
        <v>2.2161630445383014</v>
      </c>
      <c r="O14" s="152">
        <f t="shared" si="2"/>
        <v>2.216601709742116</v>
      </c>
      <c r="P14" s="52">
        <f t="shared" si="8"/>
        <v>1.9793904825537092E-4</v>
      </c>
    </row>
    <row r="15" spans="1:16" ht="20.100000000000001" customHeight="1" x14ac:dyDescent="0.25">
      <c r="A15" s="8" t="s">
        <v>166</v>
      </c>
      <c r="B15" s="19">
        <v>6836.72</v>
      </c>
      <c r="C15" s="140">
        <v>5967.9</v>
      </c>
      <c r="D15" s="247">
        <f t="shared" si="3"/>
        <v>5.898000188067385E-2</v>
      </c>
      <c r="E15" s="215">
        <f t="shared" si="4"/>
        <v>5.108899804646367E-2</v>
      </c>
      <c r="F15" s="52">
        <f t="shared" si="5"/>
        <v>-0.12708140745854746</v>
      </c>
      <c r="H15" s="19">
        <v>1864.4059999999999</v>
      </c>
      <c r="I15" s="140">
        <v>1719.3439999999998</v>
      </c>
      <c r="J15" s="247">
        <f t="shared" si="6"/>
        <v>4.9533616623049954E-2</v>
      </c>
      <c r="K15" s="215">
        <f t="shared" si="7"/>
        <v>4.2462663794305092E-2</v>
      </c>
      <c r="L15" s="52">
        <f t="shared" si="0"/>
        <v>-7.7806014355242439E-2</v>
      </c>
      <c r="N15" s="27">
        <f t="shared" si="1"/>
        <v>2.7270474730572554</v>
      </c>
      <c r="O15" s="152">
        <f t="shared" si="2"/>
        <v>2.8809866117059602</v>
      </c>
      <c r="P15" s="52">
        <f t="shared" si="8"/>
        <v>5.6449013143187322E-2</v>
      </c>
    </row>
    <row r="16" spans="1:16" ht="20.100000000000001" customHeight="1" x14ac:dyDescent="0.25">
      <c r="A16" s="8" t="s">
        <v>176</v>
      </c>
      <c r="B16" s="19">
        <v>3974.71</v>
      </c>
      <c r="C16" s="140">
        <v>6499.920000000001</v>
      </c>
      <c r="D16" s="247">
        <f t="shared" si="3"/>
        <v>3.4289601340282062E-2</v>
      </c>
      <c r="E16" s="215">
        <f t="shared" si="4"/>
        <v>5.5643425691142646E-2</v>
      </c>
      <c r="F16" s="52">
        <f t="shared" si="5"/>
        <v>0.63531930631417155</v>
      </c>
      <c r="H16" s="19">
        <v>985.14900000000011</v>
      </c>
      <c r="I16" s="140">
        <v>1480.394</v>
      </c>
      <c r="J16" s="247">
        <f t="shared" si="6"/>
        <v>2.6173479855021407E-2</v>
      </c>
      <c r="K16" s="215">
        <f t="shared" si="7"/>
        <v>3.6561312166213687E-2</v>
      </c>
      <c r="L16" s="52">
        <f t="shared" si="0"/>
        <v>0.50271075745902383</v>
      </c>
      <c r="N16" s="27">
        <f t="shared" si="1"/>
        <v>2.4785430886781681</v>
      </c>
      <c r="O16" s="152">
        <f t="shared" si="2"/>
        <v>2.277557262243227</v>
      </c>
      <c r="P16" s="52">
        <f t="shared" si="8"/>
        <v>-8.1090309606894465E-2</v>
      </c>
    </row>
    <row r="17" spans="1:16" ht="20.100000000000001" customHeight="1" x14ac:dyDescent="0.25">
      <c r="A17" s="8" t="s">
        <v>169</v>
      </c>
      <c r="B17" s="19">
        <v>555.22</v>
      </c>
      <c r="C17" s="140">
        <v>2472.17</v>
      </c>
      <c r="D17" s="247">
        <f t="shared" si="3"/>
        <v>4.7898519530107618E-3</v>
      </c>
      <c r="E17" s="215">
        <f t="shared" si="4"/>
        <v>2.116333857814744E-2</v>
      </c>
      <c r="F17" s="52">
        <f t="shared" si="5"/>
        <v>3.4525953676020316</v>
      </c>
      <c r="H17" s="19">
        <v>317.685</v>
      </c>
      <c r="I17" s="140">
        <v>1216.2839999999999</v>
      </c>
      <c r="J17" s="247">
        <f t="shared" si="6"/>
        <v>8.4402683733551722E-3</v>
      </c>
      <c r="K17" s="215">
        <f t="shared" si="7"/>
        <v>3.0038583651900132E-2</v>
      </c>
      <c r="L17" s="52">
        <f t="shared" si="0"/>
        <v>2.828584919023561</v>
      </c>
      <c r="N17" s="27">
        <f t="shared" si="1"/>
        <v>5.7217859587190656</v>
      </c>
      <c r="O17" s="152">
        <f t="shared" si="2"/>
        <v>4.919904375508156</v>
      </c>
      <c r="P17" s="52">
        <f t="shared" si="8"/>
        <v>-0.1401453303210291</v>
      </c>
    </row>
    <row r="18" spans="1:16" ht="20.100000000000001" customHeight="1" x14ac:dyDescent="0.25">
      <c r="A18" s="8" t="s">
        <v>171</v>
      </c>
      <c r="B18" s="19">
        <v>3055.4300000000003</v>
      </c>
      <c r="C18" s="140">
        <v>2863.19</v>
      </c>
      <c r="D18" s="247">
        <f t="shared" si="3"/>
        <v>2.6359024085565494E-2</v>
      </c>
      <c r="E18" s="215">
        <f t="shared" si="4"/>
        <v>2.4510717055690332E-2</v>
      </c>
      <c r="F18" s="52">
        <f t="shared" si="5"/>
        <v>-6.2917494427952927E-2</v>
      </c>
      <c r="H18" s="19">
        <v>952.67100000000005</v>
      </c>
      <c r="I18" s="140">
        <v>1005.3370000000001</v>
      </c>
      <c r="J18" s="247">
        <f t="shared" si="6"/>
        <v>2.531060299199725E-2</v>
      </c>
      <c r="K18" s="215">
        <f t="shared" si="7"/>
        <v>2.4828822522412797E-2</v>
      </c>
      <c r="L18" s="52">
        <f t="shared" si="0"/>
        <v>5.5282463725672401E-2</v>
      </c>
      <c r="N18" s="27">
        <f t="shared" si="1"/>
        <v>3.1179604834671388</v>
      </c>
      <c r="O18" s="152">
        <f t="shared" si="2"/>
        <v>3.5112479437271022</v>
      </c>
      <c r="P18" s="52">
        <f t="shared" si="8"/>
        <v>0.12613612723617074</v>
      </c>
    </row>
    <row r="19" spans="1:16" ht="20.100000000000001" customHeight="1" x14ac:dyDescent="0.25">
      <c r="A19" s="8" t="s">
        <v>174</v>
      </c>
      <c r="B19" s="19">
        <v>1635.0300000000002</v>
      </c>
      <c r="C19" s="140">
        <v>3203.9700000000003</v>
      </c>
      <c r="D19" s="247">
        <f t="shared" si="3"/>
        <v>1.4105312558501471E-2</v>
      </c>
      <c r="E19" s="215">
        <f t="shared" si="4"/>
        <v>2.7428009361907577E-2</v>
      </c>
      <c r="F19" s="52">
        <f t="shared" si="5"/>
        <v>0.95957872332617744</v>
      </c>
      <c r="H19" s="19">
        <v>570.85</v>
      </c>
      <c r="I19" s="140">
        <v>998.08900000000006</v>
      </c>
      <c r="J19" s="247">
        <f t="shared" si="6"/>
        <v>1.5166366686906215E-2</v>
      </c>
      <c r="K19" s="215">
        <f t="shared" si="7"/>
        <v>2.4649818560912876E-2</v>
      </c>
      <c r="L19" s="52">
        <f t="shared" si="0"/>
        <v>0.74842603135674879</v>
      </c>
      <c r="N19" s="27">
        <f t="shared" si="1"/>
        <v>3.4913732469740615</v>
      </c>
      <c r="O19" s="152">
        <f t="shared" si="2"/>
        <v>3.1151633754373482</v>
      </c>
      <c r="P19" s="52">
        <f t="shared" si="8"/>
        <v>-0.10775412564748574</v>
      </c>
    </row>
    <row r="20" spans="1:16" ht="20.100000000000001" customHeight="1" x14ac:dyDescent="0.25">
      <c r="A20" s="8" t="s">
        <v>183</v>
      </c>
      <c r="B20" s="19">
        <v>1638.0500000000004</v>
      </c>
      <c r="C20" s="140">
        <v>1837.4099999999999</v>
      </c>
      <c r="D20" s="247">
        <f t="shared" si="3"/>
        <v>1.4131365929954396E-2</v>
      </c>
      <c r="E20" s="215">
        <f t="shared" si="4"/>
        <v>1.5729391561613435E-2</v>
      </c>
      <c r="F20" s="52">
        <f t="shared" si="5"/>
        <v>0.1217056866396016</v>
      </c>
      <c r="H20" s="19">
        <v>781.45800000000008</v>
      </c>
      <c r="I20" s="140">
        <v>819.71400000000017</v>
      </c>
      <c r="J20" s="247">
        <f t="shared" si="6"/>
        <v>2.0761808843682852E-2</v>
      </c>
      <c r="K20" s="215">
        <f t="shared" si="7"/>
        <v>2.0244488589534738E-2</v>
      </c>
      <c r="L20" s="52">
        <f t="shared" si="0"/>
        <v>4.8954646314965211E-2</v>
      </c>
      <c r="N20" s="27">
        <f t="shared" si="1"/>
        <v>4.770660236256524</v>
      </c>
      <c r="O20" s="152">
        <f t="shared" si="2"/>
        <v>4.4612470814897067</v>
      </c>
      <c r="P20" s="52">
        <f t="shared" si="8"/>
        <v>-6.4857512261156089E-2</v>
      </c>
    </row>
    <row r="21" spans="1:16" ht="20.100000000000001" customHeight="1" x14ac:dyDescent="0.25">
      <c r="A21" s="8" t="s">
        <v>182</v>
      </c>
      <c r="B21" s="19">
        <v>920.32999999999981</v>
      </c>
      <c r="C21" s="140">
        <v>1636.3899999999999</v>
      </c>
      <c r="D21" s="247">
        <f t="shared" si="3"/>
        <v>7.9396355461157624E-3</v>
      </c>
      <c r="E21" s="215">
        <f t="shared" si="4"/>
        <v>1.400853323836738E-2</v>
      </c>
      <c r="F21" s="52">
        <f t="shared" si="5"/>
        <v>0.77804700487868506</v>
      </c>
      <c r="H21" s="19">
        <v>406.12900000000002</v>
      </c>
      <c r="I21" s="140">
        <v>756.95300000000009</v>
      </c>
      <c r="J21" s="247">
        <f t="shared" si="6"/>
        <v>1.0790052266246008E-2</v>
      </c>
      <c r="K21" s="215">
        <f t="shared" si="7"/>
        <v>1.8694479259002639E-2</v>
      </c>
      <c r="L21" s="52">
        <f t="shared" si="0"/>
        <v>0.86382405590341993</v>
      </c>
      <c r="N21" s="27">
        <f t="shared" si="1"/>
        <v>4.4128627774819913</v>
      </c>
      <c r="O21" s="152">
        <f t="shared" si="2"/>
        <v>4.6257493629269311</v>
      </c>
      <c r="P21" s="52">
        <f t="shared" si="8"/>
        <v>4.824228537793198E-2</v>
      </c>
    </row>
    <row r="22" spans="1:16" ht="20.100000000000001" customHeight="1" x14ac:dyDescent="0.25">
      <c r="A22" s="8" t="s">
        <v>177</v>
      </c>
      <c r="B22" s="19">
        <v>2103.77</v>
      </c>
      <c r="C22" s="140">
        <v>1962.9899999999998</v>
      </c>
      <c r="D22" s="247">
        <f t="shared" si="3"/>
        <v>1.8149106377986113E-2</v>
      </c>
      <c r="E22" s="215">
        <f t="shared" si="4"/>
        <v>1.6804435777279733E-2</v>
      </c>
      <c r="F22" s="52">
        <f t="shared" si="5"/>
        <v>-6.6917961564239528E-2</v>
      </c>
      <c r="H22" s="19">
        <v>835.76900000000001</v>
      </c>
      <c r="I22" s="140">
        <v>745.85400000000004</v>
      </c>
      <c r="J22" s="247">
        <f t="shared" si="6"/>
        <v>2.220474576429696E-2</v>
      </c>
      <c r="K22" s="215">
        <f t="shared" si="7"/>
        <v>1.8420367094448602E-2</v>
      </c>
      <c r="L22" s="52">
        <f t="shared" si="0"/>
        <v>-0.10758355478607122</v>
      </c>
      <c r="N22" s="27">
        <f t="shared" si="1"/>
        <v>3.9727204019450797</v>
      </c>
      <c r="O22" s="152">
        <f t="shared" si="2"/>
        <v>3.7995812510506939</v>
      </c>
      <c r="P22" s="52">
        <f t="shared" si="8"/>
        <v>-4.3582012670616163E-2</v>
      </c>
    </row>
    <row r="23" spans="1:16" ht="20.100000000000001" customHeight="1" x14ac:dyDescent="0.25">
      <c r="A23" s="8" t="s">
        <v>180</v>
      </c>
      <c r="B23" s="19">
        <v>238.39</v>
      </c>
      <c r="C23" s="140">
        <v>318.31</v>
      </c>
      <c r="D23" s="247">
        <f t="shared" si="3"/>
        <v>2.0565772253849563E-3</v>
      </c>
      <c r="E23" s="215">
        <f t="shared" si="4"/>
        <v>2.7249348963906653E-3</v>
      </c>
      <c r="F23" s="52">
        <f t="shared" si="5"/>
        <v>0.33524896178530988</v>
      </c>
      <c r="H23" s="19">
        <v>479.62500000000006</v>
      </c>
      <c r="I23" s="140">
        <v>698.81799999999998</v>
      </c>
      <c r="J23" s="247">
        <f t="shared" si="6"/>
        <v>1.2742697069645955E-2</v>
      </c>
      <c r="K23" s="215">
        <f t="shared" si="7"/>
        <v>1.7258718317805337E-2</v>
      </c>
      <c r="L23" s="52">
        <f t="shared" si="0"/>
        <v>0.45700912170966879</v>
      </c>
      <c r="N23" s="27">
        <f t="shared" si="1"/>
        <v>20.119342254289194</v>
      </c>
      <c r="O23" s="152">
        <f t="shared" si="2"/>
        <v>21.954007099996858</v>
      </c>
      <c r="P23" s="52">
        <f t="shared" si="8"/>
        <v>9.1189106607922843E-2</v>
      </c>
    </row>
    <row r="24" spans="1:16" ht="20.100000000000001" customHeight="1" x14ac:dyDescent="0.25">
      <c r="A24" s="8" t="s">
        <v>181</v>
      </c>
      <c r="B24" s="19">
        <v>1628.2199999999998</v>
      </c>
      <c r="C24" s="140">
        <v>1866.1899999999998</v>
      </c>
      <c r="D24" s="247">
        <f t="shared" si="3"/>
        <v>1.4046563068569542E-2</v>
      </c>
      <c r="E24" s="215">
        <f t="shared" si="4"/>
        <v>1.5975766561827448E-2</v>
      </c>
      <c r="F24" s="52">
        <f t="shared" ref="F24:F25" si="9">(C24-B24)/B24</f>
        <v>0.14615346820454242</v>
      </c>
      <c r="H24" s="19">
        <v>492.18599999999992</v>
      </c>
      <c r="I24" s="140">
        <v>544.51600000000008</v>
      </c>
      <c r="J24" s="247">
        <f t="shared" si="6"/>
        <v>1.307641824325413E-2</v>
      </c>
      <c r="K24" s="215">
        <f t="shared" si="7"/>
        <v>1.3447919577827263E-2</v>
      </c>
      <c r="L24" s="52">
        <f t="shared" si="0"/>
        <v>0.10632159386898482</v>
      </c>
      <c r="N24" s="27">
        <f t="shared" si="1"/>
        <v>3.0228470354129051</v>
      </c>
      <c r="O24" s="152">
        <f t="shared" si="2"/>
        <v>2.9177950798150247</v>
      </c>
      <c r="P24" s="52">
        <f t="shared" ref="P24:P27" si="10">(O24-N24)/N24</f>
        <v>-3.475265349757628E-2</v>
      </c>
    </row>
    <row r="25" spans="1:16" ht="20.100000000000001" customHeight="1" x14ac:dyDescent="0.25">
      <c r="A25" s="8" t="s">
        <v>188</v>
      </c>
      <c r="B25" s="19">
        <v>569.76</v>
      </c>
      <c r="C25" s="140">
        <v>659.92</v>
      </c>
      <c r="D25" s="247">
        <f t="shared" si="3"/>
        <v>4.9152877215291445E-3</v>
      </c>
      <c r="E25" s="215">
        <f t="shared" si="4"/>
        <v>5.6493325274924689E-3</v>
      </c>
      <c r="F25" s="52">
        <f t="shared" si="9"/>
        <v>0.15824206683515862</v>
      </c>
      <c r="H25" s="19">
        <v>371.38100000000003</v>
      </c>
      <c r="I25" s="140">
        <v>488.65899999999999</v>
      </c>
      <c r="J25" s="247">
        <f t="shared" si="6"/>
        <v>9.8668659482349427E-3</v>
      </c>
      <c r="K25" s="215">
        <f t="shared" si="7"/>
        <v>1.2068418435787914E-2</v>
      </c>
      <c r="L25" s="52">
        <f t="shared" si="0"/>
        <v>0.31578890680998745</v>
      </c>
      <c r="N25" s="27">
        <f t="shared" si="1"/>
        <v>6.5182006458859876</v>
      </c>
      <c r="O25" s="152">
        <f t="shared" si="2"/>
        <v>7.4048217965814045</v>
      </c>
      <c r="P25" s="52">
        <f t="shared" si="10"/>
        <v>0.13602237777921344</v>
      </c>
    </row>
    <row r="26" spans="1:16" ht="20.100000000000001" customHeight="1" x14ac:dyDescent="0.25">
      <c r="A26" s="8" t="s">
        <v>187</v>
      </c>
      <c r="B26" s="19">
        <v>463.74</v>
      </c>
      <c r="C26" s="140">
        <v>489.30000000000007</v>
      </c>
      <c r="D26" s="247">
        <f t="shared" si="3"/>
        <v>4.0006590985360952E-3</v>
      </c>
      <c r="E26" s="215">
        <f t="shared" si="4"/>
        <v>4.1887174289339099E-3</v>
      </c>
      <c r="F26" s="52">
        <f t="shared" si="5"/>
        <v>5.5117091473670721E-2</v>
      </c>
      <c r="H26" s="19">
        <v>455.625</v>
      </c>
      <c r="I26" s="140">
        <v>475.10700000000003</v>
      </c>
      <c r="J26" s="247">
        <f t="shared" si="6"/>
        <v>1.2105064065379072E-2</v>
      </c>
      <c r="K26" s="215">
        <f t="shared" si="7"/>
        <v>1.1733724494528678E-2</v>
      </c>
      <c r="L26" s="52">
        <f t="shared" si="0"/>
        <v>4.2758847736625576E-2</v>
      </c>
      <c r="N26" s="27">
        <f t="shared" si="1"/>
        <v>9.8250097037132882</v>
      </c>
      <c r="O26" s="152">
        <f t="shared" si="2"/>
        <v>9.7099325567136709</v>
      </c>
      <c r="P26" s="52">
        <f t="shared" si="10"/>
        <v>-1.1712675149432647E-2</v>
      </c>
    </row>
    <row r="27" spans="1:16" ht="20.100000000000001" customHeight="1" x14ac:dyDescent="0.25">
      <c r="A27" s="8" t="s">
        <v>190</v>
      </c>
      <c r="B27" s="19">
        <v>1647.3200000000002</v>
      </c>
      <c r="C27" s="140">
        <v>1461.56</v>
      </c>
      <c r="D27" s="247">
        <f t="shared" si="3"/>
        <v>1.4211337702593006E-2</v>
      </c>
      <c r="E27" s="215">
        <f t="shared" si="4"/>
        <v>1.2511877877442559E-2</v>
      </c>
      <c r="F27" s="52">
        <f t="shared" si="5"/>
        <v>-0.11276497583954556</v>
      </c>
      <c r="H27" s="19">
        <v>613.65299999999991</v>
      </c>
      <c r="I27" s="140">
        <v>462.351</v>
      </c>
      <c r="J27" s="247">
        <f t="shared" si="6"/>
        <v>1.630355858197435E-2</v>
      </c>
      <c r="K27" s="215">
        <f t="shared" si="7"/>
        <v>1.1418689376855799E-2</v>
      </c>
      <c r="L27" s="52">
        <f t="shared" si="0"/>
        <v>-0.2465595377191995</v>
      </c>
      <c r="N27" s="27">
        <f t="shared" si="1"/>
        <v>3.7251596532549831</v>
      </c>
      <c r="O27" s="152">
        <f t="shared" si="2"/>
        <v>3.1634075918881202</v>
      </c>
      <c r="P27" s="52">
        <f t="shared" si="10"/>
        <v>-0.15079945925968924</v>
      </c>
    </row>
    <row r="28" spans="1:16" ht="20.100000000000001" customHeight="1" x14ac:dyDescent="0.25">
      <c r="A28" s="8" t="s">
        <v>184</v>
      </c>
      <c r="B28" s="19">
        <v>1368.7</v>
      </c>
      <c r="C28" s="140">
        <v>1276.7500000000002</v>
      </c>
      <c r="D28" s="247">
        <f t="shared" si="3"/>
        <v>1.1807698512456017E-2</v>
      </c>
      <c r="E28" s="215">
        <f t="shared" si="4"/>
        <v>1.0929787405255201E-2</v>
      </c>
      <c r="F28" s="52">
        <f t="shared" si="5"/>
        <v>-6.7180536275297589E-2</v>
      </c>
      <c r="H28" s="19">
        <v>373.42900000000003</v>
      </c>
      <c r="I28" s="140">
        <v>435.61500000000001</v>
      </c>
      <c r="J28" s="247">
        <f t="shared" si="6"/>
        <v>9.9212772979323828E-3</v>
      </c>
      <c r="K28" s="215">
        <f t="shared" si="7"/>
        <v>1.0758389995693831E-2</v>
      </c>
      <c r="L28" s="52">
        <f t="shared" si="0"/>
        <v>0.16652697032099803</v>
      </c>
      <c r="N28" s="27">
        <f t="shared" si="1"/>
        <v>2.7283480675093159</v>
      </c>
      <c r="O28" s="152">
        <f t="shared" si="2"/>
        <v>3.4119052281182682</v>
      </c>
      <c r="P28" s="52">
        <f t="shared" si="8"/>
        <v>0.25053884024151118</v>
      </c>
    </row>
    <row r="29" spans="1:16" ht="20.100000000000001" customHeight="1" x14ac:dyDescent="0.25">
      <c r="A29" s="8" t="s">
        <v>189</v>
      </c>
      <c r="B29" s="19">
        <v>610.12</v>
      </c>
      <c r="C29" s="140">
        <v>1749.6</v>
      </c>
      <c r="D29" s="247">
        <f t="shared" si="3"/>
        <v>5.2634711890258389E-3</v>
      </c>
      <c r="E29" s="215">
        <f t="shared" si="4"/>
        <v>1.4977682431356564E-2</v>
      </c>
      <c r="F29" s="52">
        <f>(C29-B29)/B29</f>
        <v>1.8676325968661902</v>
      </c>
      <c r="H29" s="19">
        <v>138.67200000000003</v>
      </c>
      <c r="I29" s="140">
        <v>376.22300000000001</v>
      </c>
      <c r="J29" s="247">
        <f t="shared" si="6"/>
        <v>3.6842434986540402E-3</v>
      </c>
      <c r="K29" s="215">
        <f t="shared" si="7"/>
        <v>9.2915849071999838E-3</v>
      </c>
      <c r="L29" s="52">
        <f t="shared" si="0"/>
        <v>1.7130422868351214</v>
      </c>
      <c r="N29" s="27">
        <f t="shared" si="1"/>
        <v>2.272864354553203</v>
      </c>
      <c r="O29" s="152">
        <f t="shared" si="2"/>
        <v>2.1503372199359854</v>
      </c>
      <c r="P29" s="52">
        <f>(O29-N29)/N29</f>
        <v>-5.3908687674986168E-2</v>
      </c>
    </row>
    <row r="30" spans="1:16" ht="20.100000000000001" customHeight="1" x14ac:dyDescent="0.25">
      <c r="A30" s="8" t="s">
        <v>179</v>
      </c>
      <c r="B30" s="19">
        <v>531.04999999999995</v>
      </c>
      <c r="C30" s="140">
        <v>542.81999999999994</v>
      </c>
      <c r="D30" s="247">
        <f t="shared" si="3"/>
        <v>4.5813387119454721E-3</v>
      </c>
      <c r="E30" s="215">
        <f t="shared" si="4"/>
        <v>4.6468824745021543E-3</v>
      </c>
      <c r="F30" s="52">
        <f t="shared" si="5"/>
        <v>2.216363807551075E-2</v>
      </c>
      <c r="H30" s="19">
        <v>208.78000000000003</v>
      </c>
      <c r="I30" s="140">
        <v>227.67</v>
      </c>
      <c r="J30" s="247">
        <f t="shared" si="6"/>
        <v>5.5468757762849779E-3</v>
      </c>
      <c r="K30" s="215">
        <f t="shared" si="7"/>
        <v>5.6227693039027915E-3</v>
      </c>
      <c r="L30" s="52">
        <f t="shared" si="0"/>
        <v>9.0478015135549164E-2</v>
      </c>
      <c r="N30" s="27">
        <f t="shared" si="1"/>
        <v>3.9314565483476143</v>
      </c>
      <c r="O30" s="152">
        <f t="shared" si="2"/>
        <v>4.1942080247595896</v>
      </c>
      <c r="P30" s="52">
        <f t="shared" si="8"/>
        <v>6.6833112150866694E-2</v>
      </c>
    </row>
    <row r="31" spans="1:16" ht="20.100000000000001" customHeight="1" x14ac:dyDescent="0.25">
      <c r="A31" s="8" t="s">
        <v>206</v>
      </c>
      <c r="B31" s="19">
        <v>85.83</v>
      </c>
      <c r="C31" s="140">
        <v>353.76</v>
      </c>
      <c r="D31" s="247">
        <f t="shared" si="3"/>
        <v>7.4045061980280557E-4</v>
      </c>
      <c r="E31" s="215">
        <f t="shared" si="4"/>
        <v>3.0284093146528911E-3</v>
      </c>
      <c r="F31" s="52">
        <f t="shared" si="5"/>
        <v>3.1216357916812303</v>
      </c>
      <c r="H31" s="19">
        <v>24.993000000000002</v>
      </c>
      <c r="I31" s="140">
        <v>164.03699999999998</v>
      </c>
      <c r="J31" s="247">
        <f t="shared" si="6"/>
        <v>6.640150698184234E-4</v>
      </c>
      <c r="K31" s="215">
        <f t="shared" si="7"/>
        <v>4.0512241766780957E-3</v>
      </c>
      <c r="L31" s="52">
        <f t="shared" si="0"/>
        <v>5.5633177289641091</v>
      </c>
      <c r="N31" s="27">
        <f t="shared" si="1"/>
        <v>2.9119189094722127</v>
      </c>
      <c r="O31" s="152">
        <f t="shared" si="2"/>
        <v>4.6369572591587511</v>
      </c>
      <c r="P31" s="52">
        <f t="shared" si="8"/>
        <v>0.59240603990555596</v>
      </c>
    </row>
    <row r="32" spans="1:16" ht="20.100000000000001" customHeight="1" thickBot="1" x14ac:dyDescent="0.3">
      <c r="A32" s="8" t="s">
        <v>17</v>
      </c>
      <c r="B32" s="19">
        <f>B33-SUM(B7:B31)</f>
        <v>7551.9699999999575</v>
      </c>
      <c r="C32" s="140">
        <f>C33-SUM(C7:C31)</f>
        <v>6128.910000000018</v>
      </c>
      <c r="D32" s="247">
        <f t="shared" si="3"/>
        <v>6.5150423712363528E-2</v>
      </c>
      <c r="E32" s="215">
        <f t="shared" si="4"/>
        <v>5.2467345467744536E-2</v>
      </c>
      <c r="F32" s="52">
        <f t="shared" si="5"/>
        <v>-0.18843560024734571</v>
      </c>
      <c r="H32" s="19">
        <f>H33-SUM(H7:H31)</f>
        <v>2161.7489999999743</v>
      </c>
      <c r="I32" s="140">
        <f>I33-SUM(I7:I31)</f>
        <v>1805.8539999999848</v>
      </c>
      <c r="J32" s="247">
        <f t="shared" si="6"/>
        <v>5.7433437889204575E-2</v>
      </c>
      <c r="K32" s="215">
        <f t="shared" si="7"/>
        <v>4.4599202523520828E-2</v>
      </c>
      <c r="L32" s="52">
        <f t="shared" si="0"/>
        <v>-0.16463289678866222</v>
      </c>
      <c r="N32" s="27">
        <f t="shared" si="1"/>
        <v>2.8624968054692834</v>
      </c>
      <c r="O32" s="152">
        <f t="shared" si="2"/>
        <v>2.9464521423874386</v>
      </c>
      <c r="P32" s="52">
        <f t="shared" si="8"/>
        <v>2.9329408074008783E-2</v>
      </c>
    </row>
    <row r="33" spans="1:16" ht="26.25" customHeight="1" thickBot="1" x14ac:dyDescent="0.3">
      <c r="A33" s="12" t="s">
        <v>18</v>
      </c>
      <c r="B33" s="17">
        <v>115915.89999999997</v>
      </c>
      <c r="C33" s="145">
        <v>116813.80000000003</v>
      </c>
      <c r="D33" s="243">
        <f>SUM(D7:D32)</f>
        <v>0.99999999999999967</v>
      </c>
      <c r="E33" s="244">
        <f>SUM(E7:E32)</f>
        <v>1</v>
      </c>
      <c r="F33" s="57">
        <f t="shared" si="5"/>
        <v>7.7461331879411467E-3</v>
      </c>
      <c r="G33" s="1"/>
      <c r="H33" s="17">
        <v>37639.205999999969</v>
      </c>
      <c r="I33" s="145">
        <v>40490.723999999987</v>
      </c>
      <c r="J33" s="243">
        <f>SUM(J7:J32)</f>
        <v>1</v>
      </c>
      <c r="K33" s="244">
        <f>SUM(K7:K32)</f>
        <v>1</v>
      </c>
      <c r="L33" s="57">
        <f t="shared" si="0"/>
        <v>7.5759249544212509E-2</v>
      </c>
      <c r="N33" s="29">
        <f t="shared" si="1"/>
        <v>3.2471132950699584</v>
      </c>
      <c r="O33" s="146">
        <f t="shared" si="2"/>
        <v>3.4662620341089818</v>
      </c>
      <c r="P33" s="57">
        <f t="shared" si="8"/>
        <v>6.749032729216857E-2</v>
      </c>
    </row>
    <row r="35" spans="1:16" ht="15.75" thickBot="1" x14ac:dyDescent="0.3"/>
    <row r="36" spans="1:16" x14ac:dyDescent="0.25">
      <c r="A36" s="372" t="s">
        <v>2</v>
      </c>
      <c r="B36" s="366" t="s">
        <v>1</v>
      </c>
      <c r="C36" s="359"/>
      <c r="D36" s="366" t="s">
        <v>104</v>
      </c>
      <c r="E36" s="359"/>
      <c r="F36" s="130" t="s">
        <v>0</v>
      </c>
      <c r="H36" s="375" t="s">
        <v>19</v>
      </c>
      <c r="I36" s="376"/>
      <c r="J36" s="366" t="s">
        <v>104</v>
      </c>
      <c r="K36" s="364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3"/>
      <c r="B37" s="367" t="str">
        <f>B5</f>
        <v>jan-fev</v>
      </c>
      <c r="C37" s="361"/>
      <c r="D37" s="367" t="str">
        <f>B5</f>
        <v>jan-fev</v>
      </c>
      <c r="E37" s="361"/>
      <c r="F37" s="131" t="str">
        <f>F5</f>
        <v>2025/2024</v>
      </c>
      <c r="H37" s="356" t="str">
        <f>B5</f>
        <v>jan-fev</v>
      </c>
      <c r="I37" s="361"/>
      <c r="J37" s="367" t="str">
        <f>B5</f>
        <v>jan-fev</v>
      </c>
      <c r="K37" s="357"/>
      <c r="L37" s="131" t="str">
        <f>L5</f>
        <v>2025/2024</v>
      </c>
      <c r="N37" s="356" t="str">
        <f>B5</f>
        <v>jan-fev</v>
      </c>
      <c r="O37" s="357"/>
      <c r="P37" s="131" t="str">
        <f>P5</f>
        <v>2025/2024</v>
      </c>
    </row>
    <row r="38" spans="1:16" ht="19.5" customHeight="1" thickBot="1" x14ac:dyDescent="0.3">
      <c r="A38" s="374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172</v>
      </c>
      <c r="B39" s="39">
        <v>9721.81</v>
      </c>
      <c r="C39" s="147">
        <v>6291.8600000000006</v>
      </c>
      <c r="D39" s="247">
        <f t="shared" ref="D39:D61" si="11">B39/$B$62</f>
        <v>0.23788138046324891</v>
      </c>
      <c r="E39" s="246">
        <f t="shared" ref="E39:E61" si="12">C39/$C$62</f>
        <v>0.1445697369195024</v>
      </c>
      <c r="F39" s="52">
        <f>(C39-B39)/B39</f>
        <v>-0.35280981627906727</v>
      </c>
      <c r="H39" s="39">
        <v>2578.8360000000002</v>
      </c>
      <c r="I39" s="147">
        <v>1883.9549999999999</v>
      </c>
      <c r="J39" s="247">
        <f t="shared" ref="J39:J61" si="13">H39/$H$62</f>
        <v>0.21818179972259799</v>
      </c>
      <c r="K39" s="246">
        <f t="shared" ref="K39:K61" si="14">I39/$I$62</f>
        <v>0.15137247251547767</v>
      </c>
      <c r="L39" s="52">
        <f t="shared" ref="L39:L62" si="15">(I39-H39)/H39</f>
        <v>-0.26945528913044497</v>
      </c>
      <c r="N39" s="27">
        <f t="shared" ref="N39:N62" si="16">(H39/B39)*10</f>
        <v>2.6526295000622317</v>
      </c>
      <c r="O39" s="151">
        <f t="shared" ref="O39:O62" si="17">(I39/C39)*10</f>
        <v>2.9942735534484233</v>
      </c>
      <c r="P39" s="61">
        <f t="shared" si="8"/>
        <v>0.12879448614221339</v>
      </c>
    </row>
    <row r="40" spans="1:16" ht="20.100000000000001" customHeight="1" x14ac:dyDescent="0.25">
      <c r="A40" s="38" t="s">
        <v>173</v>
      </c>
      <c r="B40" s="19">
        <v>5332.0399999999991</v>
      </c>
      <c r="C40" s="140">
        <v>8436.36</v>
      </c>
      <c r="D40" s="247">
        <f t="shared" si="11"/>
        <v>0.13046881556883561</v>
      </c>
      <c r="E40" s="215">
        <f t="shared" si="12"/>
        <v>0.19384448251522016</v>
      </c>
      <c r="F40" s="52">
        <f t="shared" ref="F40:F62" si="18">(C40-B40)/B40</f>
        <v>0.58220118378706875</v>
      </c>
      <c r="H40" s="19">
        <v>1181.6670000000001</v>
      </c>
      <c r="I40" s="140">
        <v>1870.0050000000001</v>
      </c>
      <c r="J40" s="247">
        <f t="shared" si="13"/>
        <v>9.9974652414036094E-2</v>
      </c>
      <c r="K40" s="215">
        <f t="shared" si="14"/>
        <v>0.15025161453766456</v>
      </c>
      <c r="L40" s="52">
        <f t="shared" si="15"/>
        <v>0.58251436318353633</v>
      </c>
      <c r="N40" s="27">
        <f t="shared" si="16"/>
        <v>2.2161630445383014</v>
      </c>
      <c r="O40" s="152">
        <f t="shared" si="17"/>
        <v>2.216601709742116</v>
      </c>
      <c r="P40" s="52">
        <f t="shared" si="8"/>
        <v>1.9793904825537092E-4</v>
      </c>
    </row>
    <row r="41" spans="1:16" ht="20.100000000000001" customHeight="1" x14ac:dyDescent="0.25">
      <c r="A41" s="38" t="s">
        <v>166</v>
      </c>
      <c r="B41" s="19">
        <v>6836.72</v>
      </c>
      <c r="C41" s="140">
        <v>5967.9</v>
      </c>
      <c r="D41" s="247">
        <f t="shared" si="11"/>
        <v>0.16728658464223259</v>
      </c>
      <c r="E41" s="215">
        <f t="shared" si="12"/>
        <v>0.13712602202876387</v>
      </c>
      <c r="F41" s="52">
        <f t="shared" si="18"/>
        <v>-0.12708140745854746</v>
      </c>
      <c r="H41" s="19">
        <v>1864.4059999999999</v>
      </c>
      <c r="I41" s="140">
        <v>1719.3439999999998</v>
      </c>
      <c r="J41" s="247">
        <f t="shared" si="13"/>
        <v>0.15773762135072178</v>
      </c>
      <c r="K41" s="215">
        <f t="shared" si="14"/>
        <v>0.13814626802904073</v>
      </c>
      <c r="L41" s="52">
        <f t="shared" si="15"/>
        <v>-7.7806014355242439E-2</v>
      </c>
      <c r="N41" s="27">
        <f t="shared" si="16"/>
        <v>2.7270474730572554</v>
      </c>
      <c r="O41" s="152">
        <f t="shared" si="17"/>
        <v>2.8809866117059602</v>
      </c>
      <c r="P41" s="52">
        <f t="shared" si="8"/>
        <v>5.6449013143187322E-2</v>
      </c>
    </row>
    <row r="42" spans="1:16" ht="20.100000000000001" customHeight="1" x14ac:dyDescent="0.25">
      <c r="A42" s="38" t="s">
        <v>176</v>
      </c>
      <c r="B42" s="19">
        <v>3974.71</v>
      </c>
      <c r="C42" s="140">
        <v>6499.920000000001</v>
      </c>
      <c r="D42" s="247">
        <f t="shared" si="11"/>
        <v>9.7256529570222017E-2</v>
      </c>
      <c r="E42" s="215">
        <f t="shared" si="12"/>
        <v>0.14935038675333082</v>
      </c>
      <c r="F42" s="52">
        <f t="shared" si="18"/>
        <v>0.63531930631417155</v>
      </c>
      <c r="H42" s="19">
        <v>985.14900000000011</v>
      </c>
      <c r="I42" s="140">
        <v>1480.394</v>
      </c>
      <c r="J42" s="247">
        <f t="shared" si="13"/>
        <v>8.3348294274982082E-2</v>
      </c>
      <c r="K42" s="215">
        <f t="shared" si="14"/>
        <v>0.11894705557037087</v>
      </c>
      <c r="L42" s="52">
        <f t="shared" si="15"/>
        <v>0.50271075745902383</v>
      </c>
      <c r="N42" s="27">
        <f t="shared" si="16"/>
        <v>2.4785430886781681</v>
      </c>
      <c r="O42" s="152">
        <f t="shared" si="17"/>
        <v>2.277557262243227</v>
      </c>
      <c r="P42" s="52">
        <f t="shared" si="8"/>
        <v>-8.1090309606894465E-2</v>
      </c>
    </row>
    <row r="43" spans="1:16" ht="20.100000000000001" customHeight="1" x14ac:dyDescent="0.25">
      <c r="A43" s="38" t="s">
        <v>171</v>
      </c>
      <c r="B43" s="19">
        <v>3055.4300000000003</v>
      </c>
      <c r="C43" s="140">
        <v>2863.19</v>
      </c>
      <c r="D43" s="247">
        <f t="shared" si="11"/>
        <v>7.4762817449510396E-2</v>
      </c>
      <c r="E43" s="215">
        <f t="shared" si="12"/>
        <v>6.5788276447751537E-2</v>
      </c>
      <c r="F43" s="52">
        <f t="shared" si="18"/>
        <v>-6.2917494427952927E-2</v>
      </c>
      <c r="H43" s="19">
        <v>952.67100000000005</v>
      </c>
      <c r="I43" s="140">
        <v>1005.3370000000001</v>
      </c>
      <c r="J43" s="247">
        <f t="shared" si="13"/>
        <v>8.0600500894018517E-2</v>
      </c>
      <c r="K43" s="215">
        <f t="shared" si="14"/>
        <v>8.0777060705427034E-2</v>
      </c>
      <c r="L43" s="52">
        <f t="shared" si="15"/>
        <v>5.5282463725672401E-2</v>
      </c>
      <c r="N43" s="27">
        <f t="shared" si="16"/>
        <v>3.1179604834671388</v>
      </c>
      <c r="O43" s="152">
        <f t="shared" si="17"/>
        <v>3.5112479437271022</v>
      </c>
      <c r="P43" s="52">
        <f t="shared" si="8"/>
        <v>0.12613612723617074</v>
      </c>
    </row>
    <row r="44" spans="1:16" ht="20.100000000000001" customHeight="1" x14ac:dyDescent="0.25">
      <c r="A44" s="38" t="s">
        <v>174</v>
      </c>
      <c r="B44" s="19">
        <v>1635.0300000000002</v>
      </c>
      <c r="C44" s="140">
        <v>3203.9700000000003</v>
      </c>
      <c r="D44" s="247">
        <f t="shared" si="11"/>
        <v>4.0007281925775746E-2</v>
      </c>
      <c r="E44" s="215">
        <f t="shared" si="12"/>
        <v>7.361846894208994E-2</v>
      </c>
      <c r="F44" s="52">
        <f t="shared" si="18"/>
        <v>0.95957872332617744</v>
      </c>
      <c r="H44" s="19">
        <v>570.85</v>
      </c>
      <c r="I44" s="140">
        <v>998.08900000000006</v>
      </c>
      <c r="J44" s="247">
        <f t="shared" si="13"/>
        <v>4.8296626994366855E-2</v>
      </c>
      <c r="K44" s="215">
        <f t="shared" si="14"/>
        <v>8.0194696646417041E-2</v>
      </c>
      <c r="L44" s="52">
        <f t="shared" si="15"/>
        <v>0.74842603135674879</v>
      </c>
      <c r="N44" s="27">
        <f t="shared" si="16"/>
        <v>3.4913732469740615</v>
      </c>
      <c r="O44" s="152">
        <f t="shared" si="17"/>
        <v>3.1151633754373482</v>
      </c>
      <c r="P44" s="52">
        <f t="shared" si="8"/>
        <v>-0.10775412564748574</v>
      </c>
    </row>
    <row r="45" spans="1:16" ht="20.100000000000001" customHeight="1" x14ac:dyDescent="0.25">
      <c r="A45" s="38" t="s">
        <v>183</v>
      </c>
      <c r="B45" s="19">
        <v>1638.0500000000004</v>
      </c>
      <c r="C45" s="140">
        <v>1837.4099999999999</v>
      </c>
      <c r="D45" s="247">
        <f t="shared" si="11"/>
        <v>4.0081177812344097E-2</v>
      </c>
      <c r="E45" s="215">
        <f t="shared" si="12"/>
        <v>4.2218657171847883E-2</v>
      </c>
      <c r="F45" s="52">
        <f t="shared" si="18"/>
        <v>0.1217056866396016</v>
      </c>
      <c r="H45" s="19">
        <v>781.45800000000008</v>
      </c>
      <c r="I45" s="140">
        <v>819.71400000000017</v>
      </c>
      <c r="J45" s="247">
        <f t="shared" si="13"/>
        <v>6.6115066195609945E-2</v>
      </c>
      <c r="K45" s="215">
        <f t="shared" si="14"/>
        <v>6.5862578955204504E-2</v>
      </c>
      <c r="L45" s="52">
        <f t="shared" si="15"/>
        <v>4.8954646314965211E-2</v>
      </c>
      <c r="N45" s="27">
        <f t="shared" si="16"/>
        <v>4.770660236256524</v>
      </c>
      <c r="O45" s="152">
        <f t="shared" si="17"/>
        <v>4.4612470814897067</v>
      </c>
      <c r="P45" s="52">
        <f t="shared" si="8"/>
        <v>-6.4857512261156089E-2</v>
      </c>
    </row>
    <row r="46" spans="1:16" ht="20.100000000000001" customHeight="1" x14ac:dyDescent="0.25">
      <c r="A46" s="38" t="s">
        <v>177</v>
      </c>
      <c r="B46" s="19">
        <v>2103.77</v>
      </c>
      <c r="C46" s="140">
        <v>1962.9899999999998</v>
      </c>
      <c r="D46" s="247">
        <f t="shared" si="11"/>
        <v>5.1476804399301072E-2</v>
      </c>
      <c r="E46" s="215">
        <f t="shared" si="12"/>
        <v>4.5104142157583599E-2</v>
      </c>
      <c r="F46" s="52">
        <f t="shared" si="18"/>
        <v>-6.6917961564239528E-2</v>
      </c>
      <c r="H46" s="19">
        <v>835.76900000000001</v>
      </c>
      <c r="I46" s="140">
        <v>745.85400000000004</v>
      </c>
      <c r="J46" s="247">
        <f t="shared" si="13"/>
        <v>7.0710035292029419E-2</v>
      </c>
      <c r="K46" s="215">
        <f t="shared" si="14"/>
        <v>5.9928057790955246E-2</v>
      </c>
      <c r="L46" s="52">
        <f t="shared" si="15"/>
        <v>-0.10758355478607122</v>
      </c>
      <c r="N46" s="27">
        <f t="shared" si="16"/>
        <v>3.9727204019450797</v>
      </c>
      <c r="O46" s="152">
        <f t="shared" si="17"/>
        <v>3.7995812510506939</v>
      </c>
      <c r="P46" s="52">
        <f t="shared" si="8"/>
        <v>-4.3582012670616163E-2</v>
      </c>
    </row>
    <row r="47" spans="1:16" ht="20.100000000000001" customHeight="1" x14ac:dyDescent="0.25">
      <c r="A47" s="38" t="s">
        <v>181</v>
      </c>
      <c r="B47" s="19">
        <v>1628.2199999999998</v>
      </c>
      <c r="C47" s="140">
        <v>1866.1899999999998</v>
      </c>
      <c r="D47" s="247">
        <f t="shared" si="11"/>
        <v>3.9840649148447781E-2</v>
      </c>
      <c r="E47" s="215">
        <f t="shared" si="12"/>
        <v>4.2879942869327371E-2</v>
      </c>
      <c r="F47" s="52">
        <f t="shared" si="18"/>
        <v>0.14615346820454242</v>
      </c>
      <c r="H47" s="19">
        <v>492.18599999999992</v>
      </c>
      <c r="I47" s="140">
        <v>544.51600000000008</v>
      </c>
      <c r="J47" s="247">
        <f t="shared" si="13"/>
        <v>4.1641278188402284E-2</v>
      </c>
      <c r="K47" s="215">
        <f t="shared" si="14"/>
        <v>4.3750903415547535E-2</v>
      </c>
      <c r="L47" s="52">
        <f t="shared" si="15"/>
        <v>0.10632159386898482</v>
      </c>
      <c r="N47" s="27">
        <f t="shared" si="16"/>
        <v>3.0228470354129051</v>
      </c>
      <c r="O47" s="152">
        <f t="shared" si="17"/>
        <v>2.9177950798150247</v>
      </c>
      <c r="P47" s="52">
        <f t="shared" si="8"/>
        <v>-3.475265349757628E-2</v>
      </c>
    </row>
    <row r="48" spans="1:16" ht="20.100000000000001" customHeight="1" x14ac:dyDescent="0.25">
      <c r="A48" s="38" t="s">
        <v>190</v>
      </c>
      <c r="B48" s="19">
        <v>1647.3200000000002</v>
      </c>
      <c r="C48" s="140">
        <v>1461.56</v>
      </c>
      <c r="D48" s="247">
        <f t="shared" si="11"/>
        <v>4.0308003927737659E-2</v>
      </c>
      <c r="E48" s="215">
        <f t="shared" si="12"/>
        <v>3.3582651980824094E-2</v>
      </c>
      <c r="F48" s="52">
        <f t="shared" si="18"/>
        <v>-0.11276497583954556</v>
      </c>
      <c r="H48" s="19">
        <v>613.65299999999991</v>
      </c>
      <c r="I48" s="140">
        <v>462.351</v>
      </c>
      <c r="J48" s="247">
        <f t="shared" si="13"/>
        <v>5.1917964517779101E-2</v>
      </c>
      <c r="K48" s="215">
        <f t="shared" si="14"/>
        <v>3.7149090100349329E-2</v>
      </c>
      <c r="L48" s="52">
        <f t="shared" si="15"/>
        <v>-0.2465595377191995</v>
      </c>
      <c r="N48" s="27">
        <f t="shared" si="16"/>
        <v>3.7251596532549831</v>
      </c>
      <c r="O48" s="152">
        <f t="shared" si="17"/>
        <v>3.1634075918881202</v>
      </c>
      <c r="P48" s="52">
        <f t="shared" si="8"/>
        <v>-0.15079945925968924</v>
      </c>
    </row>
    <row r="49" spans="1:16" ht="20.100000000000001" customHeight="1" x14ac:dyDescent="0.25">
      <c r="A49" s="38" t="s">
        <v>179</v>
      </c>
      <c r="B49" s="19">
        <v>531.04999999999995</v>
      </c>
      <c r="C49" s="140">
        <v>542.81999999999994</v>
      </c>
      <c r="D49" s="247">
        <f t="shared" si="11"/>
        <v>1.2994175682821237E-2</v>
      </c>
      <c r="E49" s="215">
        <f t="shared" si="12"/>
        <v>1.247251919061204E-2</v>
      </c>
      <c r="F49" s="52">
        <f t="shared" si="18"/>
        <v>2.216363807551075E-2</v>
      </c>
      <c r="H49" s="19">
        <v>208.78000000000003</v>
      </c>
      <c r="I49" s="140">
        <v>227.67</v>
      </c>
      <c r="J49" s="247">
        <f t="shared" si="13"/>
        <v>1.7663781700768877E-2</v>
      </c>
      <c r="K49" s="215">
        <f t="shared" si="14"/>
        <v>1.8292884287362917E-2</v>
      </c>
      <c r="L49" s="52">
        <f t="shared" si="15"/>
        <v>9.0478015135549164E-2</v>
      </c>
      <c r="N49" s="27">
        <f t="shared" si="16"/>
        <v>3.9314565483476143</v>
      </c>
      <c r="O49" s="152">
        <f t="shared" si="17"/>
        <v>4.1942080247595896</v>
      </c>
      <c r="P49" s="52">
        <f t="shared" si="8"/>
        <v>6.6833112150866694E-2</v>
      </c>
    </row>
    <row r="50" spans="1:16" ht="20.100000000000001" customHeight="1" x14ac:dyDescent="0.25">
      <c r="A50" s="38" t="s">
        <v>195</v>
      </c>
      <c r="B50" s="19">
        <v>99.79</v>
      </c>
      <c r="C50" s="140">
        <v>687.49</v>
      </c>
      <c r="D50" s="247">
        <f t="shared" si="11"/>
        <v>2.4417452055149826E-3</v>
      </c>
      <c r="E50" s="215">
        <f t="shared" si="12"/>
        <v>1.5796640172347873E-2</v>
      </c>
      <c r="F50" s="52">
        <f t="shared" si="18"/>
        <v>5.8893676721114341</v>
      </c>
      <c r="H50" s="19">
        <v>35.641999999999996</v>
      </c>
      <c r="I50" s="140">
        <v>122.56799999999998</v>
      </c>
      <c r="J50" s="247">
        <f t="shared" si="13"/>
        <v>3.015482840208852E-3</v>
      </c>
      <c r="K50" s="215">
        <f t="shared" si="14"/>
        <v>9.8481233422651106E-3</v>
      </c>
      <c r="L50" s="52">
        <f t="shared" si="15"/>
        <v>2.4388642612647997</v>
      </c>
      <c r="N50" s="27">
        <f t="shared" si="16"/>
        <v>3.5717005711995182</v>
      </c>
      <c r="O50" s="152">
        <f t="shared" si="17"/>
        <v>1.7828332048466156</v>
      </c>
      <c r="P50" s="52">
        <f t="shared" si="8"/>
        <v>-0.50084471827719035</v>
      </c>
    </row>
    <row r="51" spans="1:16" ht="20.100000000000001" customHeight="1" x14ac:dyDescent="0.25">
      <c r="A51" s="38" t="s">
        <v>193</v>
      </c>
      <c r="B51" s="19">
        <v>1254.0099999999998</v>
      </c>
      <c r="C51" s="140">
        <v>419.57000000000005</v>
      </c>
      <c r="D51" s="247">
        <f t="shared" si="11"/>
        <v>3.0684165799858127E-2</v>
      </c>
      <c r="E51" s="215">
        <f t="shared" si="12"/>
        <v>9.6405712331990249E-3</v>
      </c>
      <c r="F51" s="52">
        <f t="shared" si="18"/>
        <v>-0.665417341169528</v>
      </c>
      <c r="H51" s="19">
        <v>280.721</v>
      </c>
      <c r="I51" s="140">
        <v>103.38800000000001</v>
      </c>
      <c r="J51" s="247">
        <f t="shared" si="13"/>
        <v>2.3750332708216974E-2</v>
      </c>
      <c r="K51" s="215">
        <f t="shared" si="14"/>
        <v>8.3070440580747459E-3</v>
      </c>
      <c r="L51" s="52">
        <f t="shared" si="15"/>
        <v>-0.63170550119157454</v>
      </c>
      <c r="N51" s="27">
        <f t="shared" si="16"/>
        <v>2.2385866141418336</v>
      </c>
      <c r="O51" s="152">
        <f t="shared" si="17"/>
        <v>2.4641418595228446</v>
      </c>
      <c r="P51" s="52">
        <f t="shared" si="8"/>
        <v>0.10075788176169277</v>
      </c>
    </row>
    <row r="52" spans="1:16" ht="20.100000000000001" customHeight="1" x14ac:dyDescent="0.25">
      <c r="A52" s="38" t="s">
        <v>196</v>
      </c>
      <c r="B52" s="19">
        <v>441.67</v>
      </c>
      <c r="C52" s="140">
        <v>358.53999999999996</v>
      </c>
      <c r="D52" s="247">
        <f t="shared" si="11"/>
        <v>1.0807151066437542E-2</v>
      </c>
      <c r="E52" s="215">
        <f t="shared" si="12"/>
        <v>8.2382687273903701E-3</v>
      </c>
      <c r="F52" s="52">
        <f t="shared" si="18"/>
        <v>-0.18821744741549132</v>
      </c>
      <c r="H52" s="19">
        <v>117.306</v>
      </c>
      <c r="I52" s="140">
        <v>86.98599999999999</v>
      </c>
      <c r="J52" s="247">
        <f t="shared" si="13"/>
        <v>9.9246459248510093E-3</v>
      </c>
      <c r="K52" s="215">
        <f t="shared" si="14"/>
        <v>6.9891721905413554E-3</v>
      </c>
      <c r="L52" s="52">
        <f t="shared" si="15"/>
        <v>-0.25846930250797068</v>
      </c>
      <c r="N52" s="27">
        <f t="shared" si="16"/>
        <v>2.6559648606425612</v>
      </c>
      <c r="O52" s="152">
        <f t="shared" si="17"/>
        <v>2.4261170301779438</v>
      </c>
      <c r="P52" s="52">
        <f t="shared" si="8"/>
        <v>-8.6540237738314818E-2</v>
      </c>
    </row>
    <row r="53" spans="1:16" ht="20.100000000000001" customHeight="1" x14ac:dyDescent="0.25">
      <c r="A53" s="38" t="s">
        <v>198</v>
      </c>
      <c r="B53" s="19">
        <v>251.22000000000003</v>
      </c>
      <c r="C53" s="140">
        <v>242.33000000000004</v>
      </c>
      <c r="D53" s="247">
        <f t="shared" si="11"/>
        <v>6.1470611336754575E-3</v>
      </c>
      <c r="E53" s="215">
        <f t="shared" si="12"/>
        <v>5.5680807182141709E-3</v>
      </c>
      <c r="F53" s="52">
        <f t="shared" si="18"/>
        <v>-3.5387309927553477E-2</v>
      </c>
      <c r="H53" s="19">
        <v>62.980000000000004</v>
      </c>
      <c r="I53" s="140">
        <v>73.113</v>
      </c>
      <c r="J53" s="247">
        <f t="shared" si="13"/>
        <v>5.3284077570381443E-3</v>
      </c>
      <c r="K53" s="215">
        <f t="shared" si="14"/>
        <v>5.8745010273727983E-3</v>
      </c>
      <c r="L53" s="52">
        <f t="shared" si="15"/>
        <v>0.16089234677675446</v>
      </c>
      <c r="N53" s="27">
        <f t="shared" si="16"/>
        <v>2.5069660058912508</v>
      </c>
      <c r="O53" s="152">
        <f t="shared" si="17"/>
        <v>3.0170841414599918</v>
      </c>
      <c r="P53" s="52">
        <f t="shared" si="8"/>
        <v>0.20348027630609575</v>
      </c>
    </row>
    <row r="54" spans="1:16" ht="20.100000000000001" customHeight="1" x14ac:dyDescent="0.25">
      <c r="A54" s="38" t="s">
        <v>197</v>
      </c>
      <c r="B54" s="19">
        <v>228.39999999999998</v>
      </c>
      <c r="C54" s="140">
        <v>217.57</v>
      </c>
      <c r="D54" s="247">
        <f t="shared" si="11"/>
        <v>5.5886822821888159E-3</v>
      </c>
      <c r="E54" s="215">
        <f t="shared" si="12"/>
        <v>4.9991636275403661E-3</v>
      </c>
      <c r="F54" s="52">
        <f>(C54-B54)/B54</f>
        <v>-4.7416812609457029E-2</v>
      </c>
      <c r="H54" s="19">
        <v>73.522000000000006</v>
      </c>
      <c r="I54" s="140">
        <v>62.126999999999995</v>
      </c>
      <c r="J54" s="247">
        <f t="shared" si="13"/>
        <v>6.2203111323111855E-3</v>
      </c>
      <c r="K54" s="215">
        <f t="shared" si="14"/>
        <v>4.9917952392541654E-3</v>
      </c>
      <c r="L54" s="52">
        <f t="shared" si="15"/>
        <v>-0.15498762275237357</v>
      </c>
      <c r="N54" s="27">
        <f t="shared" si="16"/>
        <v>3.2190017513134856</v>
      </c>
      <c r="O54" s="152">
        <f t="shared" si="17"/>
        <v>2.8554947832881372</v>
      </c>
      <c r="P54" s="52">
        <f t="shared" si="8"/>
        <v>-0.1129253713133342</v>
      </c>
    </row>
    <row r="55" spans="1:16" ht="20.100000000000001" customHeight="1" x14ac:dyDescent="0.25">
      <c r="A55" s="38" t="s">
        <v>192</v>
      </c>
      <c r="B55" s="19">
        <v>107.20000000000002</v>
      </c>
      <c r="C55" s="140">
        <v>133.97999999999999</v>
      </c>
      <c r="D55" s="247">
        <f t="shared" si="11"/>
        <v>2.6230592848101629E-3</v>
      </c>
      <c r="E55" s="215">
        <f t="shared" si="12"/>
        <v>3.0784940148819149E-3</v>
      </c>
      <c r="F55" s="52">
        <f>(C55-B55)/B55</f>
        <v>0.24981343283582061</v>
      </c>
      <c r="H55" s="19">
        <v>45.131</v>
      </c>
      <c r="I55" s="140">
        <v>58.523999999999994</v>
      </c>
      <c r="J55" s="247">
        <f t="shared" si="13"/>
        <v>3.8182974036660607E-3</v>
      </c>
      <c r="K55" s="215">
        <f t="shared" si="14"/>
        <v>4.7023005228340456E-3</v>
      </c>
      <c r="L55" s="52">
        <f t="shared" si="15"/>
        <v>0.29675832576277933</v>
      </c>
      <c r="N55" s="27">
        <f t="shared" ref="N55:N56" si="19">(H55/B55)*10</f>
        <v>4.2099813432835811</v>
      </c>
      <c r="O55" s="152">
        <f t="shared" ref="O55:O56" si="20">(I55/C55)*10</f>
        <v>4.3681146439767122</v>
      </c>
      <c r="P55" s="52">
        <f t="shared" ref="P55:P56" si="21">(O55-N55)/N55</f>
        <v>3.7561520538662255E-2</v>
      </c>
    </row>
    <row r="56" spans="1:16" ht="20.100000000000001" customHeight="1" x14ac:dyDescent="0.25">
      <c r="A56" s="38" t="s">
        <v>194</v>
      </c>
      <c r="B56" s="19">
        <v>92.87</v>
      </c>
      <c r="C56" s="140">
        <v>205.51</v>
      </c>
      <c r="D56" s="247">
        <f t="shared" si="11"/>
        <v>2.2724208561596994E-3</v>
      </c>
      <c r="E56" s="215">
        <f t="shared" si="12"/>
        <v>4.7220578071233196E-3</v>
      </c>
      <c r="F56" s="52">
        <f t="shared" si="18"/>
        <v>1.2128782168622805</v>
      </c>
      <c r="H56" s="19">
        <v>25.470999999999997</v>
      </c>
      <c r="I56" s="140">
        <v>56.994999999999997</v>
      </c>
      <c r="J56" s="247">
        <f t="shared" si="13"/>
        <v>2.1549678307322732E-3</v>
      </c>
      <c r="K56" s="215">
        <f t="shared" si="14"/>
        <v>4.5794480606063575E-3</v>
      </c>
      <c r="L56" s="52">
        <f t="shared" si="15"/>
        <v>1.237642809469593</v>
      </c>
      <c r="N56" s="27">
        <f t="shared" si="19"/>
        <v>2.7426510175514158</v>
      </c>
      <c r="O56" s="152">
        <f t="shared" si="20"/>
        <v>2.7733443628047301</v>
      </c>
      <c r="P56" s="52">
        <f t="shared" si="21"/>
        <v>1.1191123134840775E-2</v>
      </c>
    </row>
    <row r="57" spans="1:16" ht="20.100000000000001" customHeight="1" x14ac:dyDescent="0.25">
      <c r="A57" s="38" t="s">
        <v>186</v>
      </c>
      <c r="B57" s="19">
        <v>142.46</v>
      </c>
      <c r="C57" s="140">
        <v>121.51000000000002</v>
      </c>
      <c r="D57" s="247">
        <f t="shared" si="11"/>
        <v>3.4858304637505198E-3</v>
      </c>
      <c r="E57" s="215">
        <f t="shared" si="12"/>
        <v>2.7919675156613047E-3</v>
      </c>
      <c r="F57" s="52">
        <f t="shared" ref="F57:F58" si="22">(C57-B57)/B57</f>
        <v>-0.14705882352941169</v>
      </c>
      <c r="H57" s="19">
        <v>54.023000000000003</v>
      </c>
      <c r="I57" s="140">
        <v>51.067</v>
      </c>
      <c r="J57" s="247">
        <f t="shared" si="13"/>
        <v>4.5706029256664289E-3</v>
      </c>
      <c r="K57" s="215">
        <f t="shared" si="14"/>
        <v>4.1031436812173847E-3</v>
      </c>
      <c r="L57" s="52">
        <f t="shared" si="15"/>
        <v>-5.4717435166503209E-2</v>
      </c>
      <c r="N57" s="27">
        <f t="shared" si="16"/>
        <v>3.7921521830689313</v>
      </c>
      <c r="O57" s="152">
        <f t="shared" si="17"/>
        <v>4.2026993663072991</v>
      </c>
      <c r="P57" s="52">
        <f t="shared" ref="P57:P58" si="23">(O57-N57)/N57</f>
        <v>0.1082623173909962</v>
      </c>
    </row>
    <row r="58" spans="1:16" ht="20.100000000000001" customHeight="1" x14ac:dyDescent="0.25">
      <c r="A58" s="38" t="s">
        <v>200</v>
      </c>
      <c r="B58" s="19">
        <v>75.47</v>
      </c>
      <c r="C58" s="140">
        <v>79.61</v>
      </c>
      <c r="D58" s="247">
        <f t="shared" si="11"/>
        <v>1.8466630991102887E-3</v>
      </c>
      <c r="E58" s="215">
        <f t="shared" si="12"/>
        <v>1.829220096467751E-3</v>
      </c>
      <c r="F58" s="52">
        <f t="shared" si="22"/>
        <v>5.4856234265270976E-2</v>
      </c>
      <c r="H58" s="19">
        <v>26.122</v>
      </c>
      <c r="I58" s="140">
        <v>26.2</v>
      </c>
      <c r="J58" s="247">
        <f t="shared" si="13"/>
        <v>2.2100455292053097E-3</v>
      </c>
      <c r="K58" s="215">
        <f t="shared" si="14"/>
        <v>2.1051239439930972E-3</v>
      </c>
      <c r="L58" s="52">
        <f t="shared" si="15"/>
        <v>2.98598882168285E-3</v>
      </c>
      <c r="N58" s="27">
        <f t="shared" si="16"/>
        <v>3.4612428779647542</v>
      </c>
      <c r="O58" s="152">
        <f t="shared" si="17"/>
        <v>3.2910438387137293</v>
      </c>
      <c r="P58" s="52">
        <f t="shared" si="23"/>
        <v>-4.9172810245290736E-2</v>
      </c>
    </row>
    <row r="59" spans="1:16" ht="20.100000000000001" customHeight="1" x14ac:dyDescent="0.25">
      <c r="A59" s="38" t="s">
        <v>191</v>
      </c>
      <c r="B59" s="19">
        <v>3.61</v>
      </c>
      <c r="C59" s="140">
        <v>39.72</v>
      </c>
      <c r="D59" s="247">
        <f t="shared" si="11"/>
        <v>8.8332500169446693E-5</v>
      </c>
      <c r="E59" s="215">
        <f t="shared" si="12"/>
        <v>9.126569806770389E-4</v>
      </c>
      <c r="F59" s="52">
        <f t="shared" ref="F59:F60" si="24">(C59-B59)/B59</f>
        <v>10.002770083102494</v>
      </c>
      <c r="H59" s="19">
        <v>1.9400000000000002</v>
      </c>
      <c r="I59" s="140">
        <v>16.234999999999999</v>
      </c>
      <c r="J59" s="247">
        <f t="shared" si="13"/>
        <v>1.6413323354483964E-4</v>
      </c>
      <c r="K59" s="215">
        <f t="shared" si="14"/>
        <v>1.3044537110964859E-3</v>
      </c>
      <c r="L59" s="52">
        <f t="shared" si="15"/>
        <v>7.3685567010309274</v>
      </c>
      <c r="N59" s="27">
        <f t="shared" si="16"/>
        <v>5.3739612188365662</v>
      </c>
      <c r="O59" s="152">
        <f t="shared" si="17"/>
        <v>4.0873615307150049</v>
      </c>
      <c r="P59" s="52">
        <f t="shared" ref="P59" si="25">(O59-N59)/N59</f>
        <v>-0.23941365330509462</v>
      </c>
    </row>
    <row r="60" spans="1:16" ht="20.100000000000001" customHeight="1" x14ac:dyDescent="0.25">
      <c r="A60" s="38" t="s">
        <v>199</v>
      </c>
      <c r="B60" s="19">
        <v>17.78</v>
      </c>
      <c r="C60" s="140">
        <v>50.839999999999996</v>
      </c>
      <c r="D60" s="247">
        <f t="shared" si="11"/>
        <v>4.3505591496198405E-4</v>
      </c>
      <c r="E60" s="215">
        <f t="shared" si="12"/>
        <v>1.1681641716420105E-3</v>
      </c>
      <c r="F60" s="52">
        <f t="shared" si="24"/>
        <v>1.8593925759280086</v>
      </c>
      <c r="H60" s="19">
        <v>8.6210000000000004</v>
      </c>
      <c r="I60" s="140">
        <v>12.93</v>
      </c>
      <c r="J60" s="247">
        <f t="shared" si="13"/>
        <v>7.2937763215982603E-4</v>
      </c>
      <c r="K60" s="215">
        <f t="shared" si="14"/>
        <v>1.0389027708332344E-3</v>
      </c>
      <c r="L60" s="52">
        <f t="shared" si="15"/>
        <v>0.49982600626377438</v>
      </c>
      <c r="N60" s="27">
        <f t="shared" ref="N60" si="26">(H60/B60)*10</f>
        <v>4.8487064116985383</v>
      </c>
      <c r="O60" s="152">
        <f t="shared" ref="O60" si="27">(I60/C60)*10</f>
        <v>2.5432730133752952</v>
      </c>
      <c r="P60" s="52">
        <f t="shared" ref="P60" si="28">(O60-N60)/N60</f>
        <v>-0.47547391047659504</v>
      </c>
    </row>
    <row r="61" spans="1:16" ht="20.100000000000001" customHeight="1" thickBot="1" x14ac:dyDescent="0.3">
      <c r="A61" s="8" t="s">
        <v>17</v>
      </c>
      <c r="B61" s="19">
        <f>B62-SUM(B39:B60)</f>
        <v>49.679999999993015</v>
      </c>
      <c r="C61" s="140">
        <f>C62-SUM(C39:C60)</f>
        <v>30.439999999995052</v>
      </c>
      <c r="D61" s="247">
        <f t="shared" si="11"/>
        <v>1.2156118028857326E-3</v>
      </c>
      <c r="E61" s="215">
        <f t="shared" si="12"/>
        <v>6.9942795800112154E-4</v>
      </c>
      <c r="F61" s="52">
        <f t="shared" si="18"/>
        <v>-0.38727858293077028</v>
      </c>
      <c r="H61" s="19">
        <f>H62-SUM(H39:H60)</f>
        <v>22.761999999996988</v>
      </c>
      <c r="I61" s="140">
        <f>I62-SUM(I39:I60)</f>
        <v>18.460999999997512</v>
      </c>
      <c r="J61" s="247">
        <f t="shared" si="13"/>
        <v>1.9257735370861572E-3</v>
      </c>
      <c r="K61" s="215">
        <f t="shared" si="14"/>
        <v>1.483308898093562E-3</v>
      </c>
      <c r="L61" s="52">
        <f t="shared" si="15"/>
        <v>-0.18895527633775791</v>
      </c>
      <c r="N61" s="27">
        <f t="shared" si="16"/>
        <v>4.5817230273752392</v>
      </c>
      <c r="O61" s="152">
        <f t="shared" si="17"/>
        <v>6.0647174770041099</v>
      </c>
      <c r="P61" s="52">
        <f t="shared" si="8"/>
        <v>0.32367614558282087</v>
      </c>
    </row>
    <row r="62" spans="1:16" ht="26.25" customHeight="1" thickBot="1" x14ac:dyDescent="0.3">
      <c r="A62" s="12" t="s">
        <v>18</v>
      </c>
      <c r="B62" s="17">
        <v>40868.31</v>
      </c>
      <c r="C62" s="145">
        <v>43521.279999999999</v>
      </c>
      <c r="D62" s="253">
        <f>SUM(D39:D61)</f>
        <v>1</v>
      </c>
      <c r="E62" s="254">
        <f>SUM(E39:E61)</f>
        <v>1</v>
      </c>
      <c r="F62" s="57">
        <f t="shared" si="18"/>
        <v>6.4915089466630785E-2</v>
      </c>
      <c r="G62" s="1"/>
      <c r="H62" s="17">
        <v>11819.665999999997</v>
      </c>
      <c r="I62" s="145">
        <v>12445.823</v>
      </c>
      <c r="J62" s="253">
        <f>SUM(J39:J61)</f>
        <v>0.99999999999999989</v>
      </c>
      <c r="K62" s="254">
        <f>SUM(K39:K61)</f>
        <v>0.99999999999999967</v>
      </c>
      <c r="L62" s="57">
        <f t="shared" si="15"/>
        <v>5.2975862431307537E-2</v>
      </c>
      <c r="M62" s="1"/>
      <c r="N62" s="29">
        <f t="shared" si="16"/>
        <v>2.8921347616282631</v>
      </c>
      <c r="O62" s="146">
        <f t="shared" si="17"/>
        <v>2.8597097787565073</v>
      </c>
      <c r="P62" s="57">
        <f t="shared" si="8"/>
        <v>-1.12114356847952E-2</v>
      </c>
    </row>
    <row r="64" spans="1:16" ht="15.75" thickBot="1" x14ac:dyDescent="0.3"/>
    <row r="65" spans="1:16" x14ac:dyDescent="0.25">
      <c r="A65" s="372" t="s">
        <v>15</v>
      </c>
      <c r="B65" s="366" t="s">
        <v>1</v>
      </c>
      <c r="C65" s="359"/>
      <c r="D65" s="366" t="s">
        <v>104</v>
      </c>
      <c r="E65" s="359"/>
      <c r="F65" s="130" t="s">
        <v>0</v>
      </c>
      <c r="H65" s="375" t="s">
        <v>19</v>
      </c>
      <c r="I65" s="376"/>
      <c r="J65" s="366" t="s">
        <v>104</v>
      </c>
      <c r="K65" s="364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3"/>
      <c r="B66" s="367" t="str">
        <f>B5</f>
        <v>jan-fev</v>
      </c>
      <c r="C66" s="361"/>
      <c r="D66" s="367" t="str">
        <f>B5</f>
        <v>jan-fev</v>
      </c>
      <c r="E66" s="361"/>
      <c r="F66" s="131" t="str">
        <f>F37</f>
        <v>2025/2024</v>
      </c>
      <c r="H66" s="356" t="str">
        <f>B5</f>
        <v>jan-fev</v>
      </c>
      <c r="I66" s="361"/>
      <c r="J66" s="367" t="str">
        <f>B5</f>
        <v>jan-fev</v>
      </c>
      <c r="K66" s="357"/>
      <c r="L66" s="131" t="str">
        <f>L37</f>
        <v>2025/2024</v>
      </c>
      <c r="N66" s="356" t="str">
        <f>B5</f>
        <v>jan-fev</v>
      </c>
      <c r="O66" s="357"/>
      <c r="P66" s="131" t="str">
        <f>P37</f>
        <v>2025/2024</v>
      </c>
    </row>
    <row r="67" spans="1:16" ht="19.5" customHeight="1" thickBot="1" x14ac:dyDescent="0.3">
      <c r="A67" s="374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167</v>
      </c>
      <c r="B68" s="39">
        <v>12870.83</v>
      </c>
      <c r="C68" s="147">
        <v>12077.660000000002</v>
      </c>
      <c r="D68" s="247">
        <f>B68/$B$96</f>
        <v>0.17150224277688339</v>
      </c>
      <c r="E68" s="246">
        <f>C68/$C$96</f>
        <v>0.16478707513399726</v>
      </c>
      <c r="F68" s="61">
        <f t="shared" ref="F68:F75" si="29">(C68-B68)/B68</f>
        <v>-6.1625396341960716E-2</v>
      </c>
      <c r="H68" s="19">
        <v>5028.2479999999996</v>
      </c>
      <c r="I68" s="147">
        <v>5925.241</v>
      </c>
      <c r="J68" s="245">
        <f>H68/$H$96</f>
        <v>0.19474583977871032</v>
      </c>
      <c r="K68" s="246">
        <f>I68/$I$96</f>
        <v>0.21127694478222611</v>
      </c>
      <c r="L68" s="61">
        <f t="shared" ref="L68:L96" si="30">(I68-H68)/H68</f>
        <v>0.17839076354229155</v>
      </c>
      <c r="N68" s="41">
        <f t="shared" ref="N68:N96" si="31">(H68/B68)*10</f>
        <v>3.9067006556686708</v>
      </c>
      <c r="O68" s="149">
        <f t="shared" ref="O68:O96" si="32">(I68/C68)*10</f>
        <v>4.9059511527895303</v>
      </c>
      <c r="P68" s="61">
        <f t="shared" si="8"/>
        <v>0.25577861863333062</v>
      </c>
    </row>
    <row r="69" spans="1:16" ht="20.100000000000001" customHeight="1" x14ac:dyDescent="0.25">
      <c r="A69" s="38" t="s">
        <v>165</v>
      </c>
      <c r="B69" s="19">
        <v>17957.13</v>
      </c>
      <c r="C69" s="140">
        <v>15804.669999999998</v>
      </c>
      <c r="D69" s="247">
        <f t="shared" ref="D69:D95" si="33">B69/$B$96</f>
        <v>0.23927657103978967</v>
      </c>
      <c r="E69" s="215">
        <f t="shared" ref="E69:E95" si="34">C69/$C$96</f>
        <v>0.21563823975488891</v>
      </c>
      <c r="F69" s="52">
        <f t="shared" si="29"/>
        <v>-0.1198665933810137</v>
      </c>
      <c r="H69" s="19">
        <v>5867.9560000000001</v>
      </c>
      <c r="I69" s="140">
        <v>5112.2080000000005</v>
      </c>
      <c r="J69" s="214">
        <f t="shared" ref="J69:J96" si="35">H69/$H$96</f>
        <v>0.22726803033671411</v>
      </c>
      <c r="K69" s="215">
        <f t="shared" ref="K69:K96" si="36">I69/$I$96</f>
        <v>0.18228654114343276</v>
      </c>
      <c r="L69" s="52">
        <f t="shared" si="30"/>
        <v>-0.12879237676628788</v>
      </c>
      <c r="N69" s="40">
        <f t="shared" si="31"/>
        <v>3.2677582664935878</v>
      </c>
      <c r="O69" s="143">
        <f t="shared" si="32"/>
        <v>3.2346186285446015</v>
      </c>
      <c r="P69" s="52">
        <f t="shared" si="8"/>
        <v>-1.0141398245025711E-2</v>
      </c>
    </row>
    <row r="70" spans="1:16" ht="20.100000000000001" customHeight="1" x14ac:dyDescent="0.25">
      <c r="A70" s="38" t="s">
        <v>170</v>
      </c>
      <c r="B70" s="19">
        <v>8224.26</v>
      </c>
      <c r="C70" s="140">
        <v>8547.69</v>
      </c>
      <c r="D70" s="247">
        <f t="shared" si="33"/>
        <v>0.10958726322857275</v>
      </c>
      <c r="E70" s="215">
        <f t="shared" si="34"/>
        <v>0.11662431582377024</v>
      </c>
      <c r="F70" s="52">
        <f t="shared" si="29"/>
        <v>3.932633452736177E-2</v>
      </c>
      <c r="H70" s="19">
        <v>3484.0189999999998</v>
      </c>
      <c r="I70" s="140">
        <v>3694.4809999999998</v>
      </c>
      <c r="J70" s="214">
        <f t="shared" si="35"/>
        <v>0.13493729942516411</v>
      </c>
      <c r="K70" s="215">
        <f t="shared" si="36"/>
        <v>0.13173449961545589</v>
      </c>
      <c r="L70" s="52">
        <f t="shared" si="30"/>
        <v>6.0407822115780656E-2</v>
      </c>
      <c r="N70" s="40">
        <f t="shared" si="31"/>
        <v>4.2362704972848615</v>
      </c>
      <c r="O70" s="143">
        <f t="shared" si="32"/>
        <v>4.3221981611406122</v>
      </c>
      <c r="P70" s="52">
        <f t="shared" si="8"/>
        <v>2.0283800080949505E-2</v>
      </c>
    </row>
    <row r="71" spans="1:16" ht="20.100000000000001" customHeight="1" x14ac:dyDescent="0.25">
      <c r="A71" s="38" t="s">
        <v>168</v>
      </c>
      <c r="B71" s="19">
        <v>5782.0800000000017</v>
      </c>
      <c r="C71" s="140">
        <v>7191.1899999999987</v>
      </c>
      <c r="D71" s="247">
        <f t="shared" si="33"/>
        <v>7.70455120544178E-2</v>
      </c>
      <c r="E71" s="215">
        <f t="shared" si="34"/>
        <v>9.8116287992280726E-2</v>
      </c>
      <c r="F71" s="52">
        <f t="shared" si="29"/>
        <v>0.2437029581050412</v>
      </c>
      <c r="H71" s="19">
        <v>2117.1640000000002</v>
      </c>
      <c r="I71" s="140">
        <v>2758.3140000000008</v>
      </c>
      <c r="J71" s="214">
        <f t="shared" si="35"/>
        <v>8.1998517401936727E-2</v>
      </c>
      <c r="K71" s="215">
        <f t="shared" si="36"/>
        <v>9.8353493920338667E-2</v>
      </c>
      <c r="L71" s="52">
        <f t="shared" si="30"/>
        <v>0.30283435765958633</v>
      </c>
      <c r="N71" s="40">
        <f t="shared" si="31"/>
        <v>3.6615958271071998</v>
      </c>
      <c r="O71" s="143">
        <f t="shared" si="32"/>
        <v>3.8356850535168747</v>
      </c>
      <c r="P71" s="52">
        <f t="shared" si="8"/>
        <v>4.7544632075684899E-2</v>
      </c>
    </row>
    <row r="72" spans="1:16" ht="20.100000000000001" customHeight="1" x14ac:dyDescent="0.25">
      <c r="A72" s="38" t="s">
        <v>175</v>
      </c>
      <c r="B72" s="19">
        <v>4545.2800000000007</v>
      </c>
      <c r="C72" s="140">
        <v>4887.16</v>
      </c>
      <c r="D72" s="247">
        <f t="shared" si="33"/>
        <v>6.0565302629971229E-2</v>
      </c>
      <c r="E72" s="215">
        <f t="shared" si="34"/>
        <v>6.6680201472128359E-2</v>
      </c>
      <c r="F72" s="52">
        <f t="shared" si="29"/>
        <v>7.5216488313151045E-2</v>
      </c>
      <c r="H72" s="19">
        <v>2163.0320000000002</v>
      </c>
      <c r="I72" s="140">
        <v>2501.0100000000002</v>
      </c>
      <c r="J72" s="214">
        <f t="shared" si="35"/>
        <v>8.3775001413658082E-2</v>
      </c>
      <c r="K72" s="215">
        <f t="shared" si="36"/>
        <v>8.9178777988911398E-2</v>
      </c>
      <c r="L72" s="52">
        <f t="shared" si="30"/>
        <v>0.15625196483454709</v>
      </c>
      <c r="N72" s="40">
        <f t="shared" si="31"/>
        <v>4.758853139960574</v>
      </c>
      <c r="O72" s="143">
        <f t="shared" si="32"/>
        <v>5.1175120110657328</v>
      </c>
      <c r="P72" s="52">
        <f t="shared" ref="P72:P75" si="37">(O72-N72)/N72</f>
        <v>7.5366660948929853E-2</v>
      </c>
    </row>
    <row r="73" spans="1:16" ht="20.100000000000001" customHeight="1" x14ac:dyDescent="0.25">
      <c r="A73" s="38" t="s">
        <v>178</v>
      </c>
      <c r="B73" s="19">
        <v>16068.109999999999</v>
      </c>
      <c r="C73" s="140">
        <v>12286.149999999998</v>
      </c>
      <c r="D73" s="247">
        <f t="shared" si="33"/>
        <v>0.21410560952057228</v>
      </c>
      <c r="E73" s="215">
        <f t="shared" si="34"/>
        <v>0.16763170375367081</v>
      </c>
      <c r="F73" s="52">
        <f t="shared" si="29"/>
        <v>-0.23537055696033954</v>
      </c>
      <c r="H73" s="19">
        <v>3184.0740000000001</v>
      </c>
      <c r="I73" s="140">
        <v>2324.6909999999998</v>
      </c>
      <c r="J73" s="214">
        <f t="shared" si="35"/>
        <v>0.12332032251542831</v>
      </c>
      <c r="K73" s="215">
        <f t="shared" si="36"/>
        <v>8.2891752764611262E-2</v>
      </c>
      <c r="L73" s="52">
        <f t="shared" si="30"/>
        <v>-0.26990044829360127</v>
      </c>
      <c r="N73" s="40">
        <f t="shared" si="31"/>
        <v>1.9816107806082983</v>
      </c>
      <c r="O73" s="143">
        <f t="shared" si="32"/>
        <v>1.8921232444663303</v>
      </c>
      <c r="P73" s="52">
        <f t="shared" si="37"/>
        <v>-4.5158987333777975E-2</v>
      </c>
    </row>
    <row r="74" spans="1:16" ht="20.100000000000001" customHeight="1" x14ac:dyDescent="0.25">
      <c r="A74" s="38" t="s">
        <v>169</v>
      </c>
      <c r="B74" s="19">
        <v>555.22</v>
      </c>
      <c r="C74" s="140">
        <v>2472.17</v>
      </c>
      <c r="D74" s="247">
        <f t="shared" si="33"/>
        <v>7.398238904140696E-3</v>
      </c>
      <c r="E74" s="215">
        <f t="shared" si="34"/>
        <v>3.3730181470087245E-2</v>
      </c>
      <c r="F74" s="52">
        <f t="shared" si="29"/>
        <v>3.4525953676020316</v>
      </c>
      <c r="H74" s="19">
        <v>317.685</v>
      </c>
      <c r="I74" s="140">
        <v>1216.2839999999999</v>
      </c>
      <c r="J74" s="214">
        <f t="shared" si="35"/>
        <v>1.2304053441695715E-2</v>
      </c>
      <c r="K74" s="215">
        <f t="shared" si="36"/>
        <v>4.3369167179445542E-2</v>
      </c>
      <c r="L74" s="52">
        <f t="shared" si="30"/>
        <v>2.828584919023561</v>
      </c>
      <c r="N74" s="40">
        <f t="shared" si="31"/>
        <v>5.7217859587190656</v>
      </c>
      <c r="O74" s="143">
        <f t="shared" si="32"/>
        <v>4.919904375508156</v>
      </c>
      <c r="P74" s="52">
        <f t="shared" si="37"/>
        <v>-0.1401453303210291</v>
      </c>
    </row>
    <row r="75" spans="1:16" ht="20.100000000000001" customHeight="1" x14ac:dyDescent="0.25">
      <c r="A75" s="38" t="s">
        <v>182</v>
      </c>
      <c r="B75" s="19">
        <v>920.32999999999981</v>
      </c>
      <c r="C75" s="140">
        <v>1636.3899999999999</v>
      </c>
      <c r="D75" s="247">
        <f t="shared" si="33"/>
        <v>1.226328520342892E-2</v>
      </c>
      <c r="E75" s="215">
        <f t="shared" si="34"/>
        <v>2.2326834989436838E-2</v>
      </c>
      <c r="F75" s="52">
        <f t="shared" si="29"/>
        <v>0.77804700487868506</v>
      </c>
      <c r="H75" s="19">
        <v>406.12900000000002</v>
      </c>
      <c r="I75" s="140">
        <v>756.95300000000009</v>
      </c>
      <c r="J75" s="214">
        <f t="shared" si="35"/>
        <v>1.5729521130120841E-2</v>
      </c>
      <c r="K75" s="215">
        <f t="shared" si="36"/>
        <v>2.6990753149743685E-2</v>
      </c>
      <c r="L75" s="52">
        <f t="shared" si="30"/>
        <v>0.86382405590341993</v>
      </c>
      <c r="N75" s="40">
        <f t="shared" si="31"/>
        <v>4.4128627774819913</v>
      </c>
      <c r="O75" s="143">
        <f t="shared" si="32"/>
        <v>4.6257493629269311</v>
      </c>
      <c r="P75" s="52">
        <f t="shared" si="37"/>
        <v>4.824228537793198E-2</v>
      </c>
    </row>
    <row r="76" spans="1:16" ht="20.100000000000001" customHeight="1" x14ac:dyDescent="0.25">
      <c r="A76" s="38" t="s">
        <v>180</v>
      </c>
      <c r="B76" s="19">
        <v>238.39</v>
      </c>
      <c r="C76" s="140">
        <v>318.31</v>
      </c>
      <c r="D76" s="247">
        <f t="shared" si="33"/>
        <v>3.1765177269516597E-3</v>
      </c>
      <c r="E76" s="215">
        <f t="shared" si="34"/>
        <v>4.343007990447045E-3</v>
      </c>
      <c r="F76" s="52">
        <f t="shared" ref="F76:F81" si="38">(C76-B76)/B76</f>
        <v>0.33524896178530988</v>
      </c>
      <c r="H76" s="19">
        <v>479.62500000000006</v>
      </c>
      <c r="I76" s="140">
        <v>698.81799999999998</v>
      </c>
      <c r="J76" s="214">
        <f t="shared" si="35"/>
        <v>1.8576047443138038E-2</v>
      </c>
      <c r="K76" s="215">
        <f t="shared" si="36"/>
        <v>2.4917827308429428E-2</v>
      </c>
      <c r="L76" s="52">
        <f t="shared" si="30"/>
        <v>0.45700912170966879</v>
      </c>
      <c r="N76" s="40">
        <f t="shared" si="31"/>
        <v>20.119342254289194</v>
      </c>
      <c r="O76" s="143">
        <f t="shared" si="32"/>
        <v>21.954007099996858</v>
      </c>
      <c r="P76" s="52">
        <f t="shared" ref="P76:P81" si="39">(O76-N76)/N76</f>
        <v>9.1189106607922843E-2</v>
      </c>
    </row>
    <row r="77" spans="1:16" ht="20.100000000000001" customHeight="1" x14ac:dyDescent="0.25">
      <c r="A77" s="38" t="s">
        <v>188</v>
      </c>
      <c r="B77" s="19">
        <v>569.76</v>
      </c>
      <c r="C77" s="140">
        <v>659.92</v>
      </c>
      <c r="D77" s="247">
        <f t="shared" si="33"/>
        <v>7.5919826339526722E-3</v>
      </c>
      <c r="E77" s="215">
        <f t="shared" si="34"/>
        <v>9.0039201817593353E-3</v>
      </c>
      <c r="F77" s="52">
        <f t="shared" si="38"/>
        <v>0.15824206683515862</v>
      </c>
      <c r="H77" s="19">
        <v>371.38100000000003</v>
      </c>
      <c r="I77" s="140">
        <v>488.65899999999999</v>
      </c>
      <c r="J77" s="214">
        <f t="shared" si="35"/>
        <v>1.4383718687474688E-2</v>
      </c>
      <c r="K77" s="215">
        <f t="shared" si="36"/>
        <v>1.7424165626400315E-2</v>
      </c>
      <c r="L77" s="52">
        <f t="shared" si="30"/>
        <v>0.31578890680998745</v>
      </c>
      <c r="N77" s="40">
        <f t="shared" si="31"/>
        <v>6.5182006458859876</v>
      </c>
      <c r="O77" s="143">
        <f t="shared" si="32"/>
        <v>7.4048217965814045</v>
      </c>
      <c r="P77" s="52">
        <f t="shared" si="39"/>
        <v>0.13602237777921344</v>
      </c>
    </row>
    <row r="78" spans="1:16" ht="20.100000000000001" customHeight="1" x14ac:dyDescent="0.25">
      <c r="A78" s="38" t="s">
        <v>187</v>
      </c>
      <c r="B78" s="19">
        <v>463.74</v>
      </c>
      <c r="C78" s="140">
        <v>489.30000000000007</v>
      </c>
      <c r="D78" s="247">
        <f t="shared" si="33"/>
        <v>6.1792790414722208E-3</v>
      </c>
      <c r="E78" s="215">
        <f t="shared" si="34"/>
        <v>6.6759882181701468E-3</v>
      </c>
      <c r="F78" s="52">
        <f t="shared" si="38"/>
        <v>5.5117091473670721E-2</v>
      </c>
      <c r="H78" s="19">
        <v>455.625</v>
      </c>
      <c r="I78" s="140">
        <v>475.10700000000003</v>
      </c>
      <c r="J78" s="214">
        <f t="shared" si="35"/>
        <v>1.7646518876788673E-2</v>
      </c>
      <c r="K78" s="215">
        <f t="shared" si="36"/>
        <v>1.6940940529617126E-2</v>
      </c>
      <c r="L78" s="52">
        <f t="shared" si="30"/>
        <v>4.2758847736625576E-2</v>
      </c>
      <c r="N78" s="40">
        <f t="shared" si="31"/>
        <v>9.8250097037132882</v>
      </c>
      <c r="O78" s="143">
        <f t="shared" si="32"/>
        <v>9.7099325567136709</v>
      </c>
      <c r="P78" s="52">
        <f t="shared" si="39"/>
        <v>-1.1712675149432647E-2</v>
      </c>
    </row>
    <row r="79" spans="1:16" ht="20.100000000000001" customHeight="1" x14ac:dyDescent="0.25">
      <c r="A79" s="38" t="s">
        <v>184</v>
      </c>
      <c r="B79" s="19">
        <v>1368.7</v>
      </c>
      <c r="C79" s="140">
        <v>1276.7500000000002</v>
      </c>
      <c r="D79" s="247">
        <f t="shared" si="33"/>
        <v>1.8237760866138413E-2</v>
      </c>
      <c r="E79" s="215">
        <f t="shared" si="34"/>
        <v>1.7419922251274748E-2</v>
      </c>
      <c r="F79" s="52">
        <f t="shared" si="38"/>
        <v>-6.7180536275297589E-2</v>
      </c>
      <c r="H79" s="19">
        <v>373.42900000000003</v>
      </c>
      <c r="I79" s="140">
        <v>435.61500000000001</v>
      </c>
      <c r="J79" s="214">
        <f t="shared" si="35"/>
        <v>1.4463038458469834E-2</v>
      </c>
      <c r="K79" s="215">
        <f t="shared" si="36"/>
        <v>1.5532770110331282E-2</v>
      </c>
      <c r="L79" s="52">
        <f t="shared" si="30"/>
        <v>0.16652697032099803</v>
      </c>
      <c r="N79" s="40">
        <f t="shared" si="31"/>
        <v>2.7283480675093159</v>
      </c>
      <c r="O79" s="143">
        <f t="shared" si="32"/>
        <v>3.4119052281182682</v>
      </c>
      <c r="P79" s="52">
        <f t="shared" si="39"/>
        <v>0.25053884024151118</v>
      </c>
    </row>
    <row r="80" spans="1:16" ht="20.100000000000001" customHeight="1" x14ac:dyDescent="0.25">
      <c r="A80" s="38" t="s">
        <v>189</v>
      </c>
      <c r="B80" s="19">
        <v>610.12</v>
      </c>
      <c r="C80" s="140">
        <v>1749.6</v>
      </c>
      <c r="D80" s="247">
        <f t="shared" si="33"/>
        <v>8.1297747202808274E-3</v>
      </c>
      <c r="E80" s="215">
        <f t="shared" si="34"/>
        <v>2.3871467374842605E-2</v>
      </c>
      <c r="F80" s="52">
        <f t="shared" si="38"/>
        <v>1.8676325968661902</v>
      </c>
      <c r="H80" s="19">
        <v>138.67200000000003</v>
      </c>
      <c r="I80" s="140">
        <v>376.22300000000001</v>
      </c>
      <c r="J80" s="214">
        <f t="shared" si="35"/>
        <v>5.3708160563666158E-3</v>
      </c>
      <c r="K80" s="215">
        <f t="shared" si="36"/>
        <v>1.3415023287120888E-2</v>
      </c>
      <c r="L80" s="52">
        <f t="shared" si="30"/>
        <v>1.7130422868351214</v>
      </c>
      <c r="N80" s="40">
        <f t="shared" si="31"/>
        <v>2.272864354553203</v>
      </c>
      <c r="O80" s="143">
        <f t="shared" si="32"/>
        <v>2.1503372199359854</v>
      </c>
      <c r="P80" s="52">
        <f t="shared" si="39"/>
        <v>-5.3908687674986168E-2</v>
      </c>
    </row>
    <row r="81" spans="1:16" ht="20.100000000000001" customHeight="1" x14ac:dyDescent="0.25">
      <c r="A81" s="38" t="s">
        <v>206</v>
      </c>
      <c r="B81" s="19">
        <v>85.83</v>
      </c>
      <c r="C81" s="140">
        <v>353.76</v>
      </c>
      <c r="D81" s="247">
        <f t="shared" si="33"/>
        <v>1.1436743005338351E-3</v>
      </c>
      <c r="E81" s="215">
        <f t="shared" si="34"/>
        <v>4.8266862703042522E-3</v>
      </c>
      <c r="F81" s="52">
        <f t="shared" si="38"/>
        <v>3.1216357916812303</v>
      </c>
      <c r="H81" s="19">
        <v>24.993000000000002</v>
      </c>
      <c r="I81" s="140">
        <v>164.03699999999998</v>
      </c>
      <c r="J81" s="214">
        <f t="shared" si="35"/>
        <v>9.6798781078206715E-4</v>
      </c>
      <c r="K81" s="215">
        <f t="shared" si="36"/>
        <v>5.8490846517875008E-3</v>
      </c>
      <c r="L81" s="52">
        <f t="shared" si="30"/>
        <v>5.5633177289641091</v>
      </c>
      <c r="N81" s="40">
        <f t="shared" si="31"/>
        <v>2.9119189094722127</v>
      </c>
      <c r="O81" s="143">
        <f t="shared" si="32"/>
        <v>4.6369572591587511</v>
      </c>
      <c r="P81" s="52">
        <f t="shared" si="39"/>
        <v>0.59240603990555596</v>
      </c>
    </row>
    <row r="82" spans="1:16" ht="20.100000000000001" customHeight="1" x14ac:dyDescent="0.25">
      <c r="A82" s="38" t="s">
        <v>213</v>
      </c>
      <c r="B82" s="19">
        <v>15.92</v>
      </c>
      <c r="C82" s="140">
        <v>165.57</v>
      </c>
      <c r="D82" s="247">
        <f t="shared" si="33"/>
        <v>2.1213206180238441E-4</v>
      </c>
      <c r="E82" s="215">
        <f t="shared" si="34"/>
        <v>2.2590299801398548E-3</v>
      </c>
      <c r="F82" s="52">
        <f t="shared" ref="F82:F93" si="40">(C82-B82)/B82</f>
        <v>9.4001256281407031</v>
      </c>
      <c r="H82" s="19">
        <v>17.681000000000001</v>
      </c>
      <c r="I82" s="140">
        <v>127.274</v>
      </c>
      <c r="J82" s="214">
        <f t="shared" si="35"/>
        <v>6.8479144090096149E-4</v>
      </c>
      <c r="K82" s="215">
        <f t="shared" si="36"/>
        <v>4.5382224740247775E-3</v>
      </c>
      <c r="L82" s="52">
        <f t="shared" si="30"/>
        <v>6.1983485096996773</v>
      </c>
      <c r="N82" s="40">
        <f t="shared" si="31"/>
        <v>11.106155778894474</v>
      </c>
      <c r="O82" s="143">
        <f t="shared" si="32"/>
        <v>7.6870205955185122</v>
      </c>
      <c r="P82" s="52">
        <f t="shared" ref="P82:P87" si="41">(O82-N82)/N82</f>
        <v>-0.30785946563738081</v>
      </c>
    </row>
    <row r="83" spans="1:16" ht="20.100000000000001" customHeight="1" x14ac:dyDescent="0.25">
      <c r="A83" s="38" t="s">
        <v>209</v>
      </c>
      <c r="B83" s="19">
        <v>147.57999999999998</v>
      </c>
      <c r="C83" s="140">
        <v>223.35999999999999</v>
      </c>
      <c r="D83" s="247">
        <f t="shared" si="33"/>
        <v>1.9664855327133097E-3</v>
      </c>
      <c r="E83" s="215">
        <f t="shared" si="34"/>
        <v>3.0475142620283746E-3</v>
      </c>
      <c r="F83" s="52">
        <f t="shared" si="40"/>
        <v>0.51348421195283922</v>
      </c>
      <c r="H83" s="19">
        <v>65.001000000000005</v>
      </c>
      <c r="I83" s="140">
        <v>89.066000000000003</v>
      </c>
      <c r="J83" s="214">
        <f t="shared" si="35"/>
        <v>2.5175119308864543E-3</v>
      </c>
      <c r="K83" s="215">
        <f t="shared" si="36"/>
        <v>3.1758357784896431E-3</v>
      </c>
      <c r="L83" s="52">
        <f t="shared" si="30"/>
        <v>0.37022507346040823</v>
      </c>
      <c r="N83" s="40">
        <f t="shared" si="31"/>
        <v>4.4044585987261158</v>
      </c>
      <c r="O83" s="143">
        <f t="shared" si="32"/>
        <v>3.9875537249283672</v>
      </c>
      <c r="P83" s="52">
        <f t="shared" si="41"/>
        <v>-9.4655191881773681E-2</v>
      </c>
    </row>
    <row r="84" spans="1:16" ht="20.100000000000001" customHeight="1" x14ac:dyDescent="0.25">
      <c r="A84" s="38" t="s">
        <v>217</v>
      </c>
      <c r="B84" s="19">
        <v>173.7</v>
      </c>
      <c r="C84" s="140">
        <v>344.44</v>
      </c>
      <c r="D84" s="247">
        <f t="shared" si="33"/>
        <v>2.314531352705664E-3</v>
      </c>
      <c r="E84" s="215">
        <f t="shared" si="34"/>
        <v>4.6995245899581544E-3</v>
      </c>
      <c r="F84" s="52">
        <f t="shared" si="40"/>
        <v>0.98295912492803694</v>
      </c>
      <c r="H84" s="19">
        <v>59.295999999999999</v>
      </c>
      <c r="I84" s="140">
        <v>86.08</v>
      </c>
      <c r="J84" s="214">
        <f t="shared" si="35"/>
        <v>2.2965552445938244E-3</v>
      </c>
      <c r="K84" s="215">
        <f t="shared" si="36"/>
        <v>3.0693636607952357E-3</v>
      </c>
      <c r="L84" s="52">
        <f t="shared" si="30"/>
        <v>0.45169994603345925</v>
      </c>
      <c r="N84" s="40">
        <f t="shared" si="31"/>
        <v>3.413701784686241</v>
      </c>
      <c r="O84" s="143">
        <f t="shared" si="32"/>
        <v>2.499129021019626</v>
      </c>
      <c r="P84" s="52">
        <f t="shared" si="41"/>
        <v>-0.26791231963183182</v>
      </c>
    </row>
    <row r="85" spans="1:16" ht="20.100000000000001" customHeight="1" x14ac:dyDescent="0.25">
      <c r="A85" s="38" t="s">
        <v>205</v>
      </c>
      <c r="B85" s="19">
        <v>1210.9600000000003</v>
      </c>
      <c r="C85" s="140">
        <v>911.31999999999994</v>
      </c>
      <c r="D85" s="247">
        <f t="shared" si="33"/>
        <v>1.6135894570365295E-2</v>
      </c>
      <c r="E85" s="215">
        <f t="shared" si="34"/>
        <v>1.2434011001395497E-2</v>
      </c>
      <c r="F85" s="52">
        <f t="shared" si="40"/>
        <v>-0.24744004756556803</v>
      </c>
      <c r="H85" s="19">
        <v>79.592000000000013</v>
      </c>
      <c r="I85" s="140">
        <v>83.65</v>
      </c>
      <c r="J85" s="214">
        <f t="shared" si="35"/>
        <v>3.0826265688699357E-3</v>
      </c>
      <c r="K85" s="215">
        <f t="shared" si="36"/>
        <v>2.9827168938838466E-3</v>
      </c>
      <c r="L85" s="52">
        <f t="shared" si="30"/>
        <v>5.0985023620464268E-2</v>
      </c>
      <c r="N85" s="40">
        <f t="shared" si="31"/>
        <v>0.65726365858492442</v>
      </c>
      <c r="O85" s="143">
        <f t="shared" si="32"/>
        <v>0.91789931088969867</v>
      </c>
      <c r="P85" s="52">
        <f t="shared" si="41"/>
        <v>0.39654657442329555</v>
      </c>
    </row>
    <row r="86" spans="1:16" ht="20.100000000000001" customHeight="1" x14ac:dyDescent="0.25">
      <c r="A86" s="38" t="s">
        <v>210</v>
      </c>
      <c r="B86" s="19">
        <v>171.69</v>
      </c>
      <c r="C86" s="140">
        <v>381.38</v>
      </c>
      <c r="D86" s="247">
        <f t="shared" si="33"/>
        <v>2.2877483474152875E-3</v>
      </c>
      <c r="E86" s="215">
        <f t="shared" si="34"/>
        <v>5.2035323659221956E-3</v>
      </c>
      <c r="F86" s="52">
        <f t="shared" si="40"/>
        <v>1.2213291397285806</v>
      </c>
      <c r="H86" s="19">
        <v>36.400999999999996</v>
      </c>
      <c r="I86" s="140">
        <v>72.442999999999998</v>
      </c>
      <c r="J86" s="214">
        <f t="shared" si="35"/>
        <v>1.4098237226534639E-3</v>
      </c>
      <c r="K86" s="215">
        <f t="shared" si="36"/>
        <v>2.5831077100254328E-3</v>
      </c>
      <c r="L86" s="52">
        <f t="shared" si="30"/>
        <v>0.9901376335814952</v>
      </c>
      <c r="N86" s="40">
        <f t="shared" si="31"/>
        <v>2.1201584250684373</v>
      </c>
      <c r="O86" s="143">
        <f t="shared" si="32"/>
        <v>1.899496565105669</v>
      </c>
      <c r="P86" s="52">
        <f t="shared" si="41"/>
        <v>-0.10407800537624706</v>
      </c>
    </row>
    <row r="87" spans="1:16" ht="20.100000000000001" customHeight="1" x14ac:dyDescent="0.25">
      <c r="A87" s="38" t="s">
        <v>204</v>
      </c>
      <c r="B87" s="19">
        <v>223.68</v>
      </c>
      <c r="C87" s="140">
        <v>222.99</v>
      </c>
      <c r="D87" s="247">
        <f t="shared" si="33"/>
        <v>2.9805087678365168E-3</v>
      </c>
      <c r="E87" s="215">
        <f t="shared" si="34"/>
        <v>3.0424659978944631E-3</v>
      </c>
      <c r="F87" s="52">
        <f t="shared" si="40"/>
        <v>-3.084763948497844E-3</v>
      </c>
      <c r="H87" s="19">
        <v>69.671000000000006</v>
      </c>
      <c r="I87" s="140">
        <v>64.957999999999998</v>
      </c>
      <c r="J87" s="214">
        <f t="shared" si="35"/>
        <v>2.6983826977552677E-3</v>
      </c>
      <c r="K87" s="215">
        <f t="shared" si="36"/>
        <v>2.3162142736749178E-3</v>
      </c>
      <c r="L87" s="52">
        <f t="shared" si="30"/>
        <v>-6.7646510025692289E-2</v>
      </c>
      <c r="N87" s="40">
        <f t="shared" si="31"/>
        <v>3.1147621602288988</v>
      </c>
      <c r="O87" s="143">
        <f t="shared" si="32"/>
        <v>2.9130454280461002</v>
      </c>
      <c r="P87" s="52">
        <f t="shared" si="41"/>
        <v>-6.4761520079586035E-2</v>
      </c>
    </row>
    <row r="88" spans="1:16" ht="20.100000000000001" customHeight="1" x14ac:dyDescent="0.25">
      <c r="A88" s="38" t="s">
        <v>202</v>
      </c>
      <c r="B88" s="19">
        <v>166.64000000000001</v>
      </c>
      <c r="C88" s="140">
        <v>123.53</v>
      </c>
      <c r="D88" s="247">
        <f t="shared" si="33"/>
        <v>2.220457712232999E-3</v>
      </c>
      <c r="E88" s="215">
        <f t="shared" si="34"/>
        <v>1.685438022870546E-3</v>
      </c>
      <c r="F88" s="52">
        <f t="shared" si="40"/>
        <v>-0.25870139222275568</v>
      </c>
      <c r="H88" s="19">
        <v>62.550000000000011</v>
      </c>
      <c r="I88" s="140">
        <v>58.176000000000002</v>
      </c>
      <c r="J88" s="214">
        <f t="shared" si="35"/>
        <v>2.4225838260480258E-3</v>
      </c>
      <c r="K88" s="215">
        <f t="shared" si="36"/>
        <v>2.0743877826489734E-3</v>
      </c>
      <c r="L88" s="52">
        <f t="shared" si="30"/>
        <v>-6.9928057553956979E-2</v>
      </c>
      <c r="N88" s="40">
        <f t="shared" ref="N88:N93" si="42">(H88/B88)*10</f>
        <v>3.7536005760921753</v>
      </c>
      <c r="O88" s="143">
        <f t="shared" ref="O88:O93" si="43">(I88/C88)*10</f>
        <v>4.7094632882700562</v>
      </c>
      <c r="P88" s="52">
        <f t="shared" ref="P88:P93" si="44">(O88-N88)/N88</f>
        <v>0.25465221799731741</v>
      </c>
    </row>
    <row r="89" spans="1:16" ht="20.100000000000001" customHeight="1" x14ac:dyDescent="0.25">
      <c r="A89" s="38" t="s">
        <v>216</v>
      </c>
      <c r="B89" s="19">
        <v>151.51999999999998</v>
      </c>
      <c r="C89" s="140">
        <v>171.54</v>
      </c>
      <c r="D89" s="247">
        <f t="shared" si="33"/>
        <v>2.0189855530337491E-3</v>
      </c>
      <c r="E89" s="215">
        <f t="shared" si="34"/>
        <v>2.3404844041383746E-3</v>
      </c>
      <c r="F89" s="52">
        <f t="shared" si="40"/>
        <v>0.13212777191129893</v>
      </c>
      <c r="H89" s="19">
        <v>39.24</v>
      </c>
      <c r="I89" s="140">
        <v>50.955999999999996</v>
      </c>
      <c r="J89" s="214">
        <f t="shared" si="35"/>
        <v>1.5197792059812073E-3</v>
      </c>
      <c r="K89" s="215">
        <f t="shared" si="36"/>
        <v>1.816943479315544E-3</v>
      </c>
      <c r="L89" s="52">
        <f t="shared" ref="L89" si="45">(I89-H89)/H89</f>
        <v>0.29857288481141675</v>
      </c>
      <c r="N89" s="40">
        <f t="shared" ref="N89" si="46">(H89/B89)*10</f>
        <v>2.5897571277719118</v>
      </c>
      <c r="O89" s="143">
        <f t="shared" ref="O89" si="47">(I89/C89)*10</f>
        <v>2.9705025067039759</v>
      </c>
      <c r="P89" s="52">
        <f t="shared" ref="P89" si="48">(O89-N89)/N89</f>
        <v>0.14701972430118843</v>
      </c>
    </row>
    <row r="90" spans="1:16" ht="20.100000000000001" customHeight="1" x14ac:dyDescent="0.25">
      <c r="A90" s="38" t="s">
        <v>208</v>
      </c>
      <c r="B90" s="19">
        <v>44.28</v>
      </c>
      <c r="C90" s="140">
        <v>44.650000000000006</v>
      </c>
      <c r="D90" s="247">
        <f t="shared" si="33"/>
        <v>5.9002560908351647E-4</v>
      </c>
      <c r="E90" s="215">
        <f t="shared" si="34"/>
        <v>6.0920268534906405E-4</v>
      </c>
      <c r="F90" s="52">
        <f t="shared" si="40"/>
        <v>8.3559168925023616E-3</v>
      </c>
      <c r="H90" s="19">
        <v>20.369</v>
      </c>
      <c r="I90" s="140">
        <v>46.454000000000001</v>
      </c>
      <c r="J90" s="214">
        <f t="shared" si="35"/>
        <v>7.8889864033208999E-4</v>
      </c>
      <c r="K90" s="215">
        <f t="shared" si="36"/>
        <v>1.6564151893422618E-3</v>
      </c>
      <c r="L90" s="52">
        <f t="shared" si="30"/>
        <v>1.2806225146055281</v>
      </c>
      <c r="N90" s="40">
        <f t="shared" si="42"/>
        <v>4.6000451671183376</v>
      </c>
      <c r="O90" s="143">
        <f t="shared" si="43"/>
        <v>10.4040313549832</v>
      </c>
      <c r="P90" s="52">
        <f t="shared" si="44"/>
        <v>1.2617237390085725</v>
      </c>
    </row>
    <row r="91" spans="1:16" ht="20.100000000000001" customHeight="1" x14ac:dyDescent="0.25">
      <c r="A91" s="38" t="s">
        <v>203</v>
      </c>
      <c r="B91" s="19">
        <v>14.4</v>
      </c>
      <c r="C91" s="140">
        <v>116.31</v>
      </c>
      <c r="D91" s="247">
        <f t="shared" si="33"/>
        <v>1.9187824685642813E-4</v>
      </c>
      <c r="E91" s="215">
        <f t="shared" si="34"/>
        <v>1.586928652473676E-3</v>
      </c>
      <c r="F91" s="52">
        <f t="shared" si="40"/>
        <v>7.0770833333333325</v>
      </c>
      <c r="H91" s="19">
        <v>5.588000000000001</v>
      </c>
      <c r="I91" s="140">
        <v>38.270000000000003</v>
      </c>
      <c r="J91" s="214">
        <f t="shared" si="35"/>
        <v>2.1642523453167654E-4</v>
      </c>
      <c r="K91" s="215">
        <f t="shared" si="36"/>
        <v>1.3645974360900755E-3</v>
      </c>
      <c r="L91" s="52">
        <f t="shared" si="30"/>
        <v>5.848604151753757</v>
      </c>
      <c r="N91" s="40">
        <f t="shared" si="42"/>
        <v>3.880555555555556</v>
      </c>
      <c r="O91" s="143">
        <f t="shared" si="43"/>
        <v>3.2903447682916349</v>
      </c>
      <c r="P91" s="52">
        <f t="shared" si="44"/>
        <v>-0.15209440473515501</v>
      </c>
    </row>
    <row r="92" spans="1:16" ht="20.100000000000001" customHeight="1" x14ac:dyDescent="0.25">
      <c r="A92" s="38" t="s">
        <v>219</v>
      </c>
      <c r="B92" s="19">
        <v>35.08</v>
      </c>
      <c r="C92" s="140">
        <v>52.13</v>
      </c>
      <c r="D92" s="247">
        <f t="shared" si="33"/>
        <v>4.6743672914746512E-4</v>
      </c>
      <c r="E92" s="215">
        <f t="shared" si="34"/>
        <v>7.1125948459679076E-4</v>
      </c>
      <c r="F92" s="52">
        <f t="shared" si="40"/>
        <v>0.48603192702394543</v>
      </c>
      <c r="H92" s="19">
        <v>20.5</v>
      </c>
      <c r="I92" s="140">
        <v>26.924999999999997</v>
      </c>
      <c r="J92" s="214">
        <f t="shared" si="35"/>
        <v>7.9397231709008021E-4</v>
      </c>
      <c r="K92" s="215">
        <f t="shared" si="36"/>
        <v>9.6006757164163246E-4</v>
      </c>
      <c r="L92" s="52">
        <f t="shared" si="30"/>
        <v>0.3134146341463413</v>
      </c>
      <c r="N92" s="40">
        <f t="shared" si="42"/>
        <v>5.843785632839225</v>
      </c>
      <c r="O92" s="143">
        <f t="shared" si="43"/>
        <v>5.1649721849223083</v>
      </c>
      <c r="P92" s="52">
        <f t="shared" si="44"/>
        <v>-0.1161598817215875</v>
      </c>
    </row>
    <row r="93" spans="1:16" ht="20.100000000000001" customHeight="1" x14ac:dyDescent="0.25">
      <c r="A93" s="38" t="s">
        <v>207</v>
      </c>
      <c r="B93" s="19">
        <v>121.5</v>
      </c>
      <c r="C93" s="140">
        <v>23.549999999999997</v>
      </c>
      <c r="D93" s="247">
        <f t="shared" si="33"/>
        <v>1.6189727078511123E-3</v>
      </c>
      <c r="E93" s="215">
        <f t="shared" si="34"/>
        <v>3.2131519014491503E-4</v>
      </c>
      <c r="F93" s="52">
        <f t="shared" si="40"/>
        <v>-0.80617283950617291</v>
      </c>
      <c r="H93" s="19">
        <v>28.489000000000001</v>
      </c>
      <c r="I93" s="140">
        <v>22.303999999999998</v>
      </c>
      <c r="J93" s="214">
        <f t="shared" si="35"/>
        <v>1.1033891386136242E-3</v>
      </c>
      <c r="K93" s="215">
        <f t="shared" si="36"/>
        <v>7.9529608608709266E-4</v>
      </c>
      <c r="L93" s="52">
        <f t="shared" si="30"/>
        <v>-0.21710133735827872</v>
      </c>
      <c r="N93" s="40">
        <f t="shared" si="42"/>
        <v>2.3447736625514404</v>
      </c>
      <c r="O93" s="143">
        <f t="shared" si="43"/>
        <v>9.4709129511677297</v>
      </c>
      <c r="P93" s="52">
        <f t="shared" si="44"/>
        <v>3.039158705349009</v>
      </c>
    </row>
    <row r="94" spans="1:16" ht="20.100000000000001" customHeight="1" x14ac:dyDescent="0.25">
      <c r="A94" s="38" t="s">
        <v>212</v>
      </c>
      <c r="B94" s="19">
        <v>143</v>
      </c>
      <c r="C94" s="140">
        <v>24.17</v>
      </c>
      <c r="D94" s="247">
        <f t="shared" si="33"/>
        <v>1.9054575903103626E-3</v>
      </c>
      <c r="E94" s="215">
        <f t="shared" si="34"/>
        <v>3.297744435584967E-4</v>
      </c>
      <c r="F94" s="52">
        <f t="shared" ref="F94" si="49">(C94-B94)/B94</f>
        <v>-0.83097902097902099</v>
      </c>
      <c r="H94" s="19">
        <v>27.974</v>
      </c>
      <c r="I94" s="140">
        <v>20.622</v>
      </c>
      <c r="J94" s="214">
        <f t="shared" si="35"/>
        <v>1.0834430047940442E-3</v>
      </c>
      <c r="K94" s="215">
        <f t="shared" si="36"/>
        <v>7.3532083425789218E-4</v>
      </c>
      <c r="L94" s="52">
        <f t="shared" si="30"/>
        <v>-0.2628154715092586</v>
      </c>
      <c r="N94" s="40">
        <f t="shared" si="31"/>
        <v>1.9562237762237764</v>
      </c>
      <c r="O94" s="143">
        <f t="shared" si="32"/>
        <v>8.5320645428216793</v>
      </c>
      <c r="P94" s="52">
        <f t="shared" ref="P94" si="50">(O94-N94)/N94</f>
        <v>3.3614972103506831</v>
      </c>
    </row>
    <row r="95" spans="1:16" ht="20.100000000000001" customHeight="1" thickBot="1" x14ac:dyDescent="0.3">
      <c r="A95" s="8" t="s">
        <v>17</v>
      </c>
      <c r="B95" s="19">
        <f>B96-SUM(B68:B94)</f>
        <v>2167.8599999999715</v>
      </c>
      <c r="C95" s="140">
        <f>C96-SUM(C68:C94)</f>
        <v>736.86000000001513</v>
      </c>
      <c r="D95" s="247">
        <f t="shared" si="33"/>
        <v>2.8886470571539639E-2</v>
      </c>
      <c r="E95" s="215">
        <f t="shared" si="34"/>
        <v>1.0053686242470784E-2</v>
      </c>
      <c r="F95" s="52">
        <f>(C95-B95)/B95</f>
        <v>-0.66009797680660887</v>
      </c>
      <c r="H95" s="196">
        <f>H96-SUM(H68:H94)</f>
        <v>875.15599999998813</v>
      </c>
      <c r="I95" s="119">
        <f>I96-SUM(I68:I94)</f>
        <v>330.08200000000579</v>
      </c>
      <c r="J95" s="214">
        <f t="shared" si="35"/>
        <v>3.3895104250501309E-2</v>
      </c>
      <c r="K95" s="215">
        <f t="shared" si="36"/>
        <v>1.1769768771870711E-2</v>
      </c>
      <c r="L95" s="52">
        <f t="shared" si="30"/>
        <v>-0.6228306724743814</v>
      </c>
      <c r="N95" s="40">
        <f t="shared" si="31"/>
        <v>4.0369581061507649</v>
      </c>
      <c r="O95" s="143">
        <f t="shared" si="32"/>
        <v>4.4795754960236547</v>
      </c>
      <c r="P95" s="52">
        <f>(O95-N95)/N95</f>
        <v>0.10964131364120719</v>
      </c>
    </row>
    <row r="96" spans="1:16" ht="26.25" customHeight="1" thickBot="1" x14ac:dyDescent="0.3">
      <c r="A96" s="12" t="s">
        <v>18</v>
      </c>
      <c r="B96" s="17">
        <v>75047.589999999967</v>
      </c>
      <c r="C96" s="145">
        <v>73292.520000000033</v>
      </c>
      <c r="D96" s="243">
        <f>SUM(D68:D95)</f>
        <v>0.99999999999999978</v>
      </c>
      <c r="E96" s="244">
        <f>SUM(E68:E95)</f>
        <v>0.99999999999999989</v>
      </c>
      <c r="F96" s="57">
        <f>(C96-B96)/B96</f>
        <v>-2.3386094077104076E-2</v>
      </c>
      <c r="G96" s="1"/>
      <c r="H96" s="17">
        <v>25819.539999999986</v>
      </c>
      <c r="I96" s="145">
        <v>28044.901000000009</v>
      </c>
      <c r="J96" s="255">
        <f t="shared" si="35"/>
        <v>1</v>
      </c>
      <c r="K96" s="244">
        <f t="shared" si="36"/>
        <v>1</v>
      </c>
      <c r="L96" s="57">
        <f t="shared" si="30"/>
        <v>8.6189025830825175E-2</v>
      </c>
      <c r="M96" s="1"/>
      <c r="N96" s="37">
        <f t="shared" si="31"/>
        <v>3.4404222707218173</v>
      </c>
      <c r="O96" s="150">
        <f t="shared" si="32"/>
        <v>3.826434266416272</v>
      </c>
      <c r="P96" s="57">
        <f>(O96-N96)/N96</f>
        <v>0.11219901666706383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6"/>
  <sheetViews>
    <sheetView showGridLines="0" topLeftCell="A44" workbookViewId="0">
      <selection activeCell="P94" sqref="P94"/>
    </sheetView>
  </sheetViews>
  <sheetFormatPr defaultRowHeight="15" x14ac:dyDescent="0.25"/>
  <cols>
    <col min="1" max="1" width="32.5703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136</v>
      </c>
    </row>
    <row r="3" spans="1:19" ht="8.25" customHeight="1" thickBot="1" x14ac:dyDescent="0.3"/>
    <row r="4" spans="1:19" x14ac:dyDescent="0.25">
      <c r="A4" s="372" t="s">
        <v>3</v>
      </c>
      <c r="B4" s="366" t="s">
        <v>1</v>
      </c>
      <c r="C4" s="359"/>
      <c r="D4" s="366" t="s">
        <v>104</v>
      </c>
      <c r="E4" s="359"/>
      <c r="F4" s="130" t="s">
        <v>0</v>
      </c>
      <c r="H4" s="375" t="s">
        <v>19</v>
      </c>
      <c r="I4" s="376"/>
      <c r="J4" s="366" t="s">
        <v>104</v>
      </c>
      <c r="K4" s="364"/>
      <c r="L4" s="130" t="s">
        <v>0</v>
      </c>
      <c r="N4" s="358" t="s">
        <v>22</v>
      </c>
      <c r="O4" s="359"/>
      <c r="P4" s="130" t="s">
        <v>0</v>
      </c>
    </row>
    <row r="5" spans="1:19" x14ac:dyDescent="0.25">
      <c r="A5" s="373"/>
      <c r="B5" s="367" t="s">
        <v>145</v>
      </c>
      <c r="C5" s="361"/>
      <c r="D5" s="367" t="str">
        <f>B5</f>
        <v>jan-fev</v>
      </c>
      <c r="E5" s="361"/>
      <c r="F5" s="131" t="s">
        <v>164</v>
      </c>
      <c r="H5" s="356" t="str">
        <f>B5</f>
        <v>jan-fev</v>
      </c>
      <c r="I5" s="361"/>
      <c r="J5" s="367" t="str">
        <f>B5</f>
        <v>jan-fev</v>
      </c>
      <c r="K5" s="357"/>
      <c r="L5" s="131" t="str">
        <f>F5</f>
        <v>2025/2024</v>
      </c>
      <c r="N5" s="356" t="str">
        <f>B5</f>
        <v>jan-fev</v>
      </c>
      <c r="O5" s="357"/>
      <c r="P5" s="131" t="str">
        <f>L5</f>
        <v>2025/2024</v>
      </c>
    </row>
    <row r="6" spans="1:19" ht="19.5" customHeight="1" thickBot="1" x14ac:dyDescent="0.3">
      <c r="A6" s="374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9" ht="20.100000000000001" customHeight="1" x14ac:dyDescent="0.25">
      <c r="A7" s="8" t="s">
        <v>165</v>
      </c>
      <c r="B7" s="39">
        <v>13616.650000000001</v>
      </c>
      <c r="C7" s="147">
        <v>11104.65</v>
      </c>
      <c r="D7" s="247">
        <f>B7/$B$33</f>
        <v>0.20637541679296759</v>
      </c>
      <c r="E7" s="246">
        <f>C7/$C$33</f>
        <v>0.17930072933536345</v>
      </c>
      <c r="F7" s="52">
        <f>(C7-B7)/B7</f>
        <v>-0.18448002996331708</v>
      </c>
      <c r="H7" s="39">
        <v>3789.4859999999999</v>
      </c>
      <c r="I7" s="147">
        <v>2977.6669999999999</v>
      </c>
      <c r="J7" s="247">
        <f>H7/$H$33</f>
        <v>0.22623761897444225</v>
      </c>
      <c r="K7" s="246">
        <f>I7/$I$33</f>
        <v>0.19669960861780675</v>
      </c>
      <c r="L7" s="52">
        <f t="shared" ref="L7:L33" si="0">(I7-H7)/H7</f>
        <v>-0.21422931764360653</v>
      </c>
      <c r="N7" s="27">
        <f t="shared" ref="N7:O33" si="1">(H7/B7)*10</f>
        <v>2.7829796609298176</v>
      </c>
      <c r="O7" s="151">
        <f t="shared" si="1"/>
        <v>2.6814595687392218</v>
      </c>
      <c r="P7" s="61">
        <f>(O7-N7)/N7</f>
        <v>-3.6478919920197021E-2</v>
      </c>
      <c r="R7" s="119"/>
      <c r="S7" s="2"/>
    </row>
    <row r="8" spans="1:19" ht="20.100000000000001" customHeight="1" x14ac:dyDescent="0.25">
      <c r="A8" s="8" t="s">
        <v>178</v>
      </c>
      <c r="B8" s="19">
        <v>11675.04</v>
      </c>
      <c r="C8" s="140">
        <v>10733.74</v>
      </c>
      <c r="D8" s="247">
        <f t="shared" ref="D8:D32" si="2">B8/$B$33</f>
        <v>0.17694816611094272</v>
      </c>
      <c r="E8" s="215">
        <f t="shared" ref="E8:E32" si="3">C8/$C$33</f>
        <v>0.17331184778414124</v>
      </c>
      <c r="F8" s="52">
        <f t="shared" ref="F8:F33" si="4">(C8-B8)/B8</f>
        <v>-8.0624991434718934E-2</v>
      </c>
      <c r="H8" s="19">
        <v>2253.1350000000002</v>
      </c>
      <c r="I8" s="140">
        <v>1938.5329999999999</v>
      </c>
      <c r="J8" s="247">
        <f t="shared" ref="J8:J32" si="5">H8/$H$33</f>
        <v>0.13451531358817001</v>
      </c>
      <c r="K8" s="215">
        <f t="shared" ref="K8:K32" si="6">I8/$I$33</f>
        <v>0.12805618707286703</v>
      </c>
      <c r="L8" s="52">
        <f t="shared" si="0"/>
        <v>-0.13962856198141713</v>
      </c>
      <c r="N8" s="27">
        <f t="shared" si="1"/>
        <v>1.9298734736668997</v>
      </c>
      <c r="O8" s="152">
        <f t="shared" si="1"/>
        <v>1.8060182191854843</v>
      </c>
      <c r="P8" s="52">
        <f t="shared" ref="P8:P71" si="7">(O8-N8)/N8</f>
        <v>-6.4177914340716513E-2</v>
      </c>
    </row>
    <row r="9" spans="1:19" ht="20.100000000000001" customHeight="1" x14ac:dyDescent="0.25">
      <c r="A9" s="8" t="s">
        <v>167</v>
      </c>
      <c r="B9" s="19">
        <v>7638.23</v>
      </c>
      <c r="C9" s="140">
        <v>5829.47</v>
      </c>
      <c r="D9" s="247">
        <f t="shared" si="2"/>
        <v>0.1157658381327675</v>
      </c>
      <c r="E9" s="215">
        <f t="shared" si="3"/>
        <v>9.4125273884239608E-2</v>
      </c>
      <c r="F9" s="52">
        <f t="shared" si="4"/>
        <v>-0.23680355265552352</v>
      </c>
      <c r="H9" s="19">
        <v>1967.175</v>
      </c>
      <c r="I9" s="140">
        <v>1341.925</v>
      </c>
      <c r="J9" s="247">
        <f t="shared" si="5"/>
        <v>0.11744310128235029</v>
      </c>
      <c r="K9" s="215">
        <f t="shared" si="6"/>
        <v>8.8645279104228356E-2</v>
      </c>
      <c r="L9" s="52">
        <f t="shared" si="0"/>
        <v>-0.31784157484717934</v>
      </c>
      <c r="N9" s="27">
        <f t="shared" si="1"/>
        <v>2.5754330518981492</v>
      </c>
      <c r="O9" s="152">
        <f t="shared" si="1"/>
        <v>2.3019674172780711</v>
      </c>
      <c r="P9" s="52">
        <f t="shared" si="7"/>
        <v>-0.10618238917859973</v>
      </c>
    </row>
    <row r="10" spans="1:19" ht="20.100000000000001" customHeight="1" x14ac:dyDescent="0.25">
      <c r="A10" s="8" t="s">
        <v>173</v>
      </c>
      <c r="B10" s="19">
        <v>3579.34</v>
      </c>
      <c r="C10" s="140">
        <v>5907.48</v>
      </c>
      <c r="D10" s="247">
        <f t="shared" si="2"/>
        <v>5.4248863291906639E-2</v>
      </c>
      <c r="E10" s="215">
        <f t="shared" si="3"/>
        <v>9.5384858823472404E-2</v>
      </c>
      <c r="F10" s="52">
        <f t="shared" si="4"/>
        <v>0.65043834896936292</v>
      </c>
      <c r="H10" s="19">
        <v>720.48800000000006</v>
      </c>
      <c r="I10" s="140">
        <v>1102.739</v>
      </c>
      <c r="J10" s="247">
        <f t="shared" si="5"/>
        <v>4.3014142187003189E-2</v>
      </c>
      <c r="K10" s="215">
        <f t="shared" si="6"/>
        <v>7.2845059473605214E-2</v>
      </c>
      <c r="L10" s="52">
        <f t="shared" si="0"/>
        <v>0.53054457534337829</v>
      </c>
      <c r="N10" s="27">
        <f t="shared" si="1"/>
        <v>2.0129074075108817</v>
      </c>
      <c r="O10" s="152">
        <f t="shared" si="1"/>
        <v>1.8666825786968388</v>
      </c>
      <c r="P10" s="52">
        <f t="shared" si="7"/>
        <v>-7.2643594170514456E-2</v>
      </c>
    </row>
    <row r="11" spans="1:19" ht="20.100000000000001" customHeight="1" x14ac:dyDescent="0.25">
      <c r="A11" s="8" t="s">
        <v>176</v>
      </c>
      <c r="B11" s="19">
        <v>1821.32</v>
      </c>
      <c r="C11" s="140">
        <v>4687.21</v>
      </c>
      <c r="D11" s="247">
        <f t="shared" si="2"/>
        <v>2.7604122461351924E-2</v>
      </c>
      <c r="E11" s="215">
        <f t="shared" si="3"/>
        <v>7.5681824420221172E-2</v>
      </c>
      <c r="F11" s="52">
        <f t="shared" si="4"/>
        <v>1.5735235982693874</v>
      </c>
      <c r="H11" s="19">
        <v>428.57799999999997</v>
      </c>
      <c r="I11" s="140">
        <v>1031.2809999999999</v>
      </c>
      <c r="J11" s="247">
        <f t="shared" si="5"/>
        <v>2.5586706551977898E-2</v>
      </c>
      <c r="K11" s="215">
        <f t="shared" si="6"/>
        <v>6.8124665745021309E-2</v>
      </c>
      <c r="L11" s="52">
        <f t="shared" si="0"/>
        <v>1.4062854369566333</v>
      </c>
      <c r="N11" s="27">
        <f t="shared" si="1"/>
        <v>2.3531175191619265</v>
      </c>
      <c r="O11" s="152">
        <f t="shared" si="1"/>
        <v>2.2002022525126885</v>
      </c>
      <c r="P11" s="52">
        <f t="shared" si="7"/>
        <v>-6.4984118049360926E-2</v>
      </c>
    </row>
    <row r="12" spans="1:19" ht="20.100000000000001" customHeight="1" x14ac:dyDescent="0.25">
      <c r="A12" s="8" t="s">
        <v>168</v>
      </c>
      <c r="B12" s="19">
        <v>2608.13</v>
      </c>
      <c r="C12" s="140">
        <v>3218.4</v>
      </c>
      <c r="D12" s="247">
        <f t="shared" si="2"/>
        <v>3.9529099727190056E-2</v>
      </c>
      <c r="E12" s="215">
        <f t="shared" si="3"/>
        <v>5.1965750140070495E-2</v>
      </c>
      <c r="F12" s="52">
        <f t="shared" si="4"/>
        <v>0.23398756963801648</v>
      </c>
      <c r="H12" s="19">
        <v>746.96900000000005</v>
      </c>
      <c r="I12" s="140">
        <v>950.452</v>
      </c>
      <c r="J12" s="247">
        <f t="shared" si="5"/>
        <v>4.4595094956867545E-2</v>
      </c>
      <c r="K12" s="215">
        <f t="shared" si="6"/>
        <v>6.2785239722914499E-2</v>
      </c>
      <c r="L12" s="52">
        <f t="shared" si="0"/>
        <v>0.27241157263554433</v>
      </c>
      <c r="N12" s="27">
        <f t="shared" si="1"/>
        <v>2.864002177805554</v>
      </c>
      <c r="O12" s="152">
        <f t="shared" si="1"/>
        <v>2.9531817051951279</v>
      </c>
      <c r="P12" s="52">
        <f t="shared" si="7"/>
        <v>3.1138079461205139E-2</v>
      </c>
    </row>
    <row r="13" spans="1:19" ht="20.100000000000001" customHeight="1" x14ac:dyDescent="0.25">
      <c r="A13" s="8" t="s">
        <v>172</v>
      </c>
      <c r="B13" s="19">
        <v>6847.26</v>
      </c>
      <c r="C13" s="140">
        <v>3407.96</v>
      </c>
      <c r="D13" s="247">
        <f t="shared" si="2"/>
        <v>0.10377781145801758</v>
      </c>
      <c r="E13" s="215">
        <f t="shared" si="3"/>
        <v>5.5026472112650583E-2</v>
      </c>
      <c r="F13" s="52">
        <f t="shared" si="4"/>
        <v>-0.50228850664353331</v>
      </c>
      <c r="H13" s="19">
        <v>1594.2190000000001</v>
      </c>
      <c r="I13" s="140">
        <v>808.08999999999992</v>
      </c>
      <c r="J13" s="247">
        <f t="shared" si="5"/>
        <v>9.5177105993745958E-2</v>
      </c>
      <c r="K13" s="215">
        <f t="shared" si="6"/>
        <v>5.3381048561831609E-2</v>
      </c>
      <c r="L13" s="52">
        <f t="shared" si="0"/>
        <v>-0.49311230138393791</v>
      </c>
      <c r="N13" s="27">
        <f t="shared" si="1"/>
        <v>2.3282583106235193</v>
      </c>
      <c r="O13" s="152">
        <f t="shared" si="1"/>
        <v>2.3711839340837333</v>
      </c>
      <c r="P13" s="52">
        <f t="shared" si="7"/>
        <v>1.8436795979359481E-2</v>
      </c>
    </row>
    <row r="14" spans="1:19" ht="20.100000000000001" customHeight="1" x14ac:dyDescent="0.25">
      <c r="A14" s="8" t="s">
        <v>166</v>
      </c>
      <c r="B14" s="19">
        <v>3978.32</v>
      </c>
      <c r="C14" s="140">
        <v>2952.64</v>
      </c>
      <c r="D14" s="247">
        <f t="shared" si="2"/>
        <v>6.0295847226432255E-2</v>
      </c>
      <c r="E14" s="215">
        <f t="shared" si="3"/>
        <v>4.7674668311452187E-2</v>
      </c>
      <c r="F14" s="52">
        <f t="shared" si="4"/>
        <v>-0.25781737014619244</v>
      </c>
      <c r="H14" s="19">
        <v>976.58799999999997</v>
      </c>
      <c r="I14" s="140">
        <v>772.50300000000004</v>
      </c>
      <c r="J14" s="247">
        <f t="shared" si="5"/>
        <v>5.8303670692809687E-2</v>
      </c>
      <c r="K14" s="215">
        <f t="shared" si="6"/>
        <v>5.1030231975597536E-2</v>
      </c>
      <c r="L14" s="52">
        <f t="shared" si="0"/>
        <v>-0.20897758317734799</v>
      </c>
      <c r="N14" s="27">
        <f t="shared" si="1"/>
        <v>2.4547748798487801</v>
      </c>
      <c r="O14" s="152">
        <f t="shared" si="1"/>
        <v>2.6163128590007592</v>
      </c>
      <c r="P14" s="52">
        <f t="shared" si="7"/>
        <v>6.5805618461408658E-2</v>
      </c>
    </row>
    <row r="15" spans="1:19" ht="20.100000000000001" customHeight="1" x14ac:dyDescent="0.25">
      <c r="A15" s="8" t="s">
        <v>170</v>
      </c>
      <c r="B15" s="19">
        <v>1896.36</v>
      </c>
      <c r="C15" s="140">
        <v>1885.29</v>
      </c>
      <c r="D15" s="247">
        <f t="shared" si="2"/>
        <v>2.8741436799030008E-2</v>
      </c>
      <c r="E15" s="215">
        <f t="shared" si="3"/>
        <v>3.0440749776775258E-2</v>
      </c>
      <c r="F15" s="52">
        <f t="shared" si="4"/>
        <v>-5.8374992090109139E-3</v>
      </c>
      <c r="H15" s="19">
        <v>698.68100000000004</v>
      </c>
      <c r="I15" s="140">
        <v>731.01499999999999</v>
      </c>
      <c r="J15" s="247">
        <f t="shared" si="5"/>
        <v>4.1712233760114778E-2</v>
      </c>
      <c r="K15" s="215">
        <f t="shared" si="6"/>
        <v>4.8289605383592595E-2</v>
      </c>
      <c r="L15" s="52">
        <f t="shared" si="0"/>
        <v>4.6278630734197641E-2</v>
      </c>
      <c r="N15" s="27">
        <f t="shared" si="1"/>
        <v>3.6843268155835398</v>
      </c>
      <c r="O15" s="152">
        <f t="shared" si="1"/>
        <v>3.8774671270732886</v>
      </c>
      <c r="P15" s="52">
        <f t="shared" si="7"/>
        <v>5.2422144168325725E-2</v>
      </c>
    </row>
    <row r="16" spans="1:19" ht="20.100000000000001" customHeight="1" x14ac:dyDescent="0.25">
      <c r="A16" s="8" t="s">
        <v>177</v>
      </c>
      <c r="B16" s="19">
        <v>1763.33</v>
      </c>
      <c r="C16" s="140">
        <v>1403.0900000000001</v>
      </c>
      <c r="D16" s="247">
        <f t="shared" si="2"/>
        <v>2.6725219763564716E-2</v>
      </c>
      <c r="E16" s="215">
        <f t="shared" si="3"/>
        <v>2.2654929270454732E-2</v>
      </c>
      <c r="F16" s="52">
        <f t="shared" si="4"/>
        <v>-0.2042952822217054</v>
      </c>
      <c r="H16" s="19">
        <v>655.33699999999999</v>
      </c>
      <c r="I16" s="140">
        <v>442.59500000000003</v>
      </c>
      <c r="J16" s="247">
        <f t="shared" si="5"/>
        <v>3.9124536284301903E-2</v>
      </c>
      <c r="K16" s="215">
        <f t="shared" si="6"/>
        <v>2.9237071598737598E-2</v>
      </c>
      <c r="L16" s="52">
        <f t="shared" si="0"/>
        <v>-0.3246299232303379</v>
      </c>
      <c r="N16" s="27">
        <f t="shared" si="1"/>
        <v>3.7164739441851498</v>
      </c>
      <c r="O16" s="152">
        <f t="shared" si="1"/>
        <v>3.1544305782237774</v>
      </c>
      <c r="P16" s="52">
        <f t="shared" si="7"/>
        <v>-0.15123027213489651</v>
      </c>
    </row>
    <row r="17" spans="1:16" ht="20.100000000000001" customHeight="1" x14ac:dyDescent="0.25">
      <c r="A17" s="8" t="s">
        <v>175</v>
      </c>
      <c r="B17" s="19">
        <v>1059.53</v>
      </c>
      <c r="C17" s="140">
        <v>1323.12</v>
      </c>
      <c r="D17" s="247">
        <f t="shared" si="2"/>
        <v>1.605835101545923E-2</v>
      </c>
      <c r="E17" s="215">
        <f t="shared" si="3"/>
        <v>2.1363697279806755E-2</v>
      </c>
      <c r="F17" s="52">
        <f t="shared" si="4"/>
        <v>0.24878011948694226</v>
      </c>
      <c r="H17" s="19">
        <v>348.53699999999998</v>
      </c>
      <c r="I17" s="140">
        <v>439.88200000000001</v>
      </c>
      <c r="J17" s="247">
        <f t="shared" si="5"/>
        <v>2.0808146805264667E-2</v>
      </c>
      <c r="K17" s="215">
        <f t="shared" si="6"/>
        <v>2.9057855441195428E-2</v>
      </c>
      <c r="L17" s="52">
        <f t="shared" si="0"/>
        <v>0.26208121375922794</v>
      </c>
      <c r="N17" s="27">
        <f t="shared" si="1"/>
        <v>3.2895434768246297</v>
      </c>
      <c r="O17" s="152">
        <f t="shared" si="1"/>
        <v>3.3245812927020983</v>
      </c>
      <c r="P17" s="52">
        <f t="shared" si="7"/>
        <v>1.0651270039236693E-2</v>
      </c>
    </row>
    <row r="18" spans="1:16" ht="20.100000000000001" customHeight="1" x14ac:dyDescent="0.25">
      <c r="A18" s="8" t="s">
        <v>184</v>
      </c>
      <c r="B18" s="19">
        <v>1165.01</v>
      </c>
      <c r="C18" s="140">
        <v>1029.26</v>
      </c>
      <c r="D18" s="247">
        <f t="shared" si="2"/>
        <v>1.7657017277963018E-2</v>
      </c>
      <c r="E18" s="215">
        <f t="shared" si="3"/>
        <v>1.6618900071205863E-2</v>
      </c>
      <c r="F18" s="52">
        <f t="shared" si="4"/>
        <v>-0.11652260495618064</v>
      </c>
      <c r="H18" s="19">
        <v>293.49299999999999</v>
      </c>
      <c r="I18" s="140">
        <v>269.548</v>
      </c>
      <c r="J18" s="247">
        <f t="shared" si="5"/>
        <v>1.7521942951013933E-2</v>
      </c>
      <c r="K18" s="215">
        <f t="shared" si="6"/>
        <v>1.7805881619305509E-2</v>
      </c>
      <c r="L18" s="52">
        <f t="shared" si="0"/>
        <v>-8.1586272926441147E-2</v>
      </c>
      <c r="N18" s="27">
        <f t="shared" si="1"/>
        <v>2.5192315945785868</v>
      </c>
      <c r="O18" s="152">
        <f t="shared" si="1"/>
        <v>2.6188523793793599</v>
      </c>
      <c r="P18" s="52">
        <f t="shared" si="7"/>
        <v>3.9544115362461343E-2</v>
      </c>
    </row>
    <row r="19" spans="1:16" ht="20.100000000000001" customHeight="1" x14ac:dyDescent="0.25">
      <c r="A19" s="8" t="s">
        <v>189</v>
      </c>
      <c r="B19" s="19">
        <v>391.14</v>
      </c>
      <c r="C19" s="140">
        <v>1266.02</v>
      </c>
      <c r="D19" s="247">
        <f t="shared" si="2"/>
        <v>5.9281600484995447E-3</v>
      </c>
      <c r="E19" s="215">
        <f t="shared" si="3"/>
        <v>2.0441734710518283E-2</v>
      </c>
      <c r="F19" s="52">
        <f t="shared" si="4"/>
        <v>2.236743876872731</v>
      </c>
      <c r="H19" s="19">
        <v>80.234999999999999</v>
      </c>
      <c r="I19" s="140">
        <v>253.22699999999998</v>
      </c>
      <c r="J19" s="247">
        <f t="shared" si="5"/>
        <v>4.790141818287328E-3</v>
      </c>
      <c r="K19" s="215">
        <f t="shared" si="6"/>
        <v>1.6727744167316677E-2</v>
      </c>
      <c r="L19" s="52">
        <f t="shared" si="0"/>
        <v>2.1560665544961672</v>
      </c>
      <c r="N19" s="27">
        <f t="shared" si="1"/>
        <v>2.0513115508513575</v>
      </c>
      <c r="O19" s="152">
        <f t="shared" si="1"/>
        <v>2.0001816716955498</v>
      </c>
      <c r="P19" s="52">
        <f t="shared" si="7"/>
        <v>-2.4925457634452072E-2</v>
      </c>
    </row>
    <row r="20" spans="1:16" ht="20.100000000000001" customHeight="1" x14ac:dyDescent="0.25">
      <c r="A20" s="8" t="s">
        <v>182</v>
      </c>
      <c r="B20" s="19">
        <v>300.74</v>
      </c>
      <c r="C20" s="140">
        <v>473.12</v>
      </c>
      <c r="D20" s="247">
        <f t="shared" si="2"/>
        <v>4.5580478933010008E-3</v>
      </c>
      <c r="E20" s="215">
        <f t="shared" si="3"/>
        <v>7.6392106967033777E-3</v>
      </c>
      <c r="F20" s="52">
        <f t="shared" si="4"/>
        <v>0.5731861408525637</v>
      </c>
      <c r="H20" s="19">
        <v>106.58799999999999</v>
      </c>
      <c r="I20" s="140">
        <v>238.75099999999998</v>
      </c>
      <c r="J20" s="247">
        <f t="shared" si="5"/>
        <v>6.363452808968776E-3</v>
      </c>
      <c r="K20" s="215">
        <f t="shared" si="6"/>
        <v>1.577148427178391E-2</v>
      </c>
      <c r="L20" s="52">
        <f t="shared" si="0"/>
        <v>1.2399425826547077</v>
      </c>
      <c r="N20" s="27">
        <f t="shared" si="1"/>
        <v>3.5441909955443234</v>
      </c>
      <c r="O20" s="152">
        <f t="shared" si="1"/>
        <v>5.0463096043287115</v>
      </c>
      <c r="P20" s="52">
        <f t="shared" si="7"/>
        <v>0.42382552483001551</v>
      </c>
    </row>
    <row r="21" spans="1:16" ht="20.100000000000001" customHeight="1" x14ac:dyDescent="0.25">
      <c r="A21" s="8" t="s">
        <v>190</v>
      </c>
      <c r="B21" s="19">
        <v>328.48</v>
      </c>
      <c r="C21" s="140">
        <v>694.39</v>
      </c>
      <c r="D21" s="247">
        <f t="shared" si="2"/>
        <v>4.9784783267656871E-3</v>
      </c>
      <c r="E21" s="215">
        <f t="shared" si="3"/>
        <v>1.1211936751107241E-2</v>
      </c>
      <c r="F21" s="52">
        <f t="shared" si="4"/>
        <v>1.1139490988796881</v>
      </c>
      <c r="H21" s="19">
        <v>73.013999999999996</v>
      </c>
      <c r="I21" s="140">
        <v>162.172</v>
      </c>
      <c r="J21" s="247">
        <f t="shared" si="5"/>
        <v>4.3590380098514486E-3</v>
      </c>
      <c r="K21" s="215">
        <f t="shared" si="6"/>
        <v>1.0712806008451233E-2</v>
      </c>
      <c r="L21" s="52">
        <f t="shared" si="0"/>
        <v>1.2211082806037199</v>
      </c>
      <c r="N21" s="27">
        <f t="shared" si="1"/>
        <v>2.2227837311251823</v>
      </c>
      <c r="O21" s="152">
        <f t="shared" si="1"/>
        <v>2.3354599000561644</v>
      </c>
      <c r="P21" s="52">
        <f t="shared" si="7"/>
        <v>5.0691467349342594E-2</v>
      </c>
    </row>
    <row r="22" spans="1:16" ht="20.100000000000001" customHeight="1" x14ac:dyDescent="0.25">
      <c r="A22" s="8" t="s">
        <v>171</v>
      </c>
      <c r="B22" s="19">
        <v>1795.8200000000002</v>
      </c>
      <c r="C22" s="140">
        <v>628.54999999999995</v>
      </c>
      <c r="D22" s="247">
        <f t="shared" si="2"/>
        <v>2.7217641709608976E-2</v>
      </c>
      <c r="E22" s="215">
        <f t="shared" si="3"/>
        <v>1.0148854166834857E-2</v>
      </c>
      <c r="F22" s="52">
        <f t="shared" si="4"/>
        <v>-0.64999276096713487</v>
      </c>
      <c r="H22" s="19">
        <v>453.08100000000002</v>
      </c>
      <c r="I22" s="140">
        <v>161.23700000000002</v>
      </c>
      <c r="J22" s="247">
        <f t="shared" si="5"/>
        <v>2.7049569952906354E-2</v>
      </c>
      <c r="K22" s="215">
        <f t="shared" si="6"/>
        <v>1.0651041501520925E-2</v>
      </c>
      <c r="L22" s="52">
        <f t="shared" ref="L22" si="8">(I22-H22)/H22</f>
        <v>-0.64413206468600537</v>
      </c>
      <c r="N22" s="27">
        <f t="shared" ref="N22" si="9">(H22/B22)*10</f>
        <v>2.52297557661681</v>
      </c>
      <c r="O22" s="152">
        <f t="shared" ref="O22" si="10">(I22/C22)*10</f>
        <v>2.5652215416434658</v>
      </c>
      <c r="P22" s="52">
        <f t="shared" ref="P22" si="11">(O22-N22)/N22</f>
        <v>1.6744500191835234E-2</v>
      </c>
    </row>
    <row r="23" spans="1:16" ht="20.100000000000001" customHeight="1" x14ac:dyDescent="0.25">
      <c r="A23" s="8" t="s">
        <v>174</v>
      </c>
      <c r="B23" s="19">
        <v>397.78</v>
      </c>
      <c r="C23" s="140">
        <v>459.74</v>
      </c>
      <c r="D23" s="247">
        <f t="shared" si="2"/>
        <v>6.0287966050318271E-3</v>
      </c>
      <c r="E23" s="215">
        <f t="shared" si="3"/>
        <v>7.4231711314305272E-3</v>
      </c>
      <c r="F23" s="52">
        <f t="shared" si="4"/>
        <v>0.15576449293579375</v>
      </c>
      <c r="H23" s="19">
        <v>131.79</v>
      </c>
      <c r="I23" s="140">
        <v>139.59100000000001</v>
      </c>
      <c r="J23" s="247">
        <f t="shared" si="5"/>
        <v>7.8680474884039002E-3</v>
      </c>
      <c r="K23" s="215">
        <f t="shared" si="6"/>
        <v>9.2211436223621594E-3</v>
      </c>
      <c r="L23" s="52">
        <f t="shared" si="0"/>
        <v>5.9192654981409944E-2</v>
      </c>
      <c r="N23" s="27">
        <f t="shared" si="1"/>
        <v>3.31313791543064</v>
      </c>
      <c r="O23" s="152">
        <f t="shared" si="1"/>
        <v>3.0363031278548744</v>
      </c>
      <c r="P23" s="52">
        <f t="shared" si="7"/>
        <v>-8.3556674862954705E-2</v>
      </c>
    </row>
    <row r="24" spans="1:16" ht="20.100000000000001" customHeight="1" x14ac:dyDescent="0.25">
      <c r="A24" s="8" t="s">
        <v>195</v>
      </c>
      <c r="B24" s="19"/>
      <c r="C24" s="140">
        <v>675.29000000000008</v>
      </c>
      <c r="D24" s="247">
        <f t="shared" si="2"/>
        <v>0</v>
      </c>
      <c r="E24" s="215">
        <f t="shared" si="3"/>
        <v>1.0903539464357509E-2</v>
      </c>
      <c r="F24" s="52" t="e">
        <f t="shared" si="4"/>
        <v>#DIV/0!</v>
      </c>
      <c r="H24" s="19"/>
      <c r="I24" s="140">
        <v>117.46</v>
      </c>
      <c r="J24" s="247">
        <f t="shared" si="5"/>
        <v>0</v>
      </c>
      <c r="K24" s="215">
        <f t="shared" si="6"/>
        <v>7.7592074695550508E-3</v>
      </c>
      <c r="L24" s="52"/>
      <c r="N24" s="27"/>
      <c r="O24" s="152">
        <f t="shared" si="1"/>
        <v>1.7394008500051827</v>
      </c>
      <c r="P24" s="52"/>
    </row>
    <row r="25" spans="1:16" ht="20.100000000000001" customHeight="1" x14ac:dyDescent="0.25">
      <c r="A25" s="8" t="s">
        <v>183</v>
      </c>
      <c r="B25" s="19">
        <v>411.52</v>
      </c>
      <c r="C25" s="140">
        <v>331.03999999999996</v>
      </c>
      <c r="D25" s="247">
        <f t="shared" si="2"/>
        <v>6.2370415277356768E-3</v>
      </c>
      <c r="E25" s="215">
        <f t="shared" si="3"/>
        <v>5.3451223982006382E-3</v>
      </c>
      <c r="F25" s="52">
        <f t="shared" si="4"/>
        <v>-0.19556765163297049</v>
      </c>
      <c r="H25" s="19">
        <v>129.01400000000001</v>
      </c>
      <c r="I25" s="140">
        <v>101.608</v>
      </c>
      <c r="J25" s="247">
        <f t="shared" si="5"/>
        <v>7.7023164023745424E-3</v>
      </c>
      <c r="K25" s="215">
        <f t="shared" si="6"/>
        <v>6.7120513584756486E-3</v>
      </c>
      <c r="L25" s="52">
        <f t="shared" si="0"/>
        <v>-0.21242655835800769</v>
      </c>
      <c r="N25" s="27">
        <f t="shared" si="1"/>
        <v>3.1350602643856922</v>
      </c>
      <c r="O25" s="152">
        <f t="shared" si="1"/>
        <v>3.0693571773803772</v>
      </c>
      <c r="P25" s="52">
        <f t="shared" si="7"/>
        <v>-2.0957519621457543E-2</v>
      </c>
    </row>
    <row r="26" spans="1:16" ht="20.100000000000001" customHeight="1" x14ac:dyDescent="0.25">
      <c r="A26" s="8" t="s">
        <v>169</v>
      </c>
      <c r="B26" s="19">
        <v>30.669999999999998</v>
      </c>
      <c r="C26" s="140">
        <v>382.44</v>
      </c>
      <c r="D26" s="247">
        <f t="shared" si="2"/>
        <v>4.6483782964534706E-4</v>
      </c>
      <c r="E26" s="215">
        <f t="shared" si="3"/>
        <v>6.1750501751083016E-3</v>
      </c>
      <c r="F26" s="52">
        <f t="shared" si="4"/>
        <v>11.469514183240952</v>
      </c>
      <c r="H26" s="19">
        <v>12.958</v>
      </c>
      <c r="I26" s="140">
        <v>98.266000000000005</v>
      </c>
      <c r="J26" s="247">
        <f t="shared" si="5"/>
        <v>7.736107394698972E-4</v>
      </c>
      <c r="K26" s="215">
        <f t="shared" si="6"/>
        <v>6.4912845326349118E-3</v>
      </c>
      <c r="L26" s="52">
        <f t="shared" si="0"/>
        <v>6.5834233678036735</v>
      </c>
      <c r="N26" s="27">
        <f t="shared" si="1"/>
        <v>4.2249755461362897</v>
      </c>
      <c r="O26" s="152">
        <f t="shared" si="1"/>
        <v>2.5694488024265243</v>
      </c>
      <c r="P26" s="52">
        <f t="shared" si="7"/>
        <v>-0.3918429173451034</v>
      </c>
    </row>
    <row r="27" spans="1:16" ht="20.100000000000001" customHeight="1" x14ac:dyDescent="0.25">
      <c r="A27" s="8" t="s">
        <v>180</v>
      </c>
      <c r="B27" s="19">
        <v>57.1</v>
      </c>
      <c r="C27" s="140">
        <v>74.259999999999991</v>
      </c>
      <c r="D27" s="247">
        <f t="shared" si="2"/>
        <v>8.6541376174598366E-4</v>
      </c>
      <c r="E27" s="215">
        <f t="shared" si="3"/>
        <v>1.1990357337191258E-3</v>
      </c>
      <c r="F27" s="52">
        <f t="shared" si="4"/>
        <v>0.30052539404553397</v>
      </c>
      <c r="H27" s="19">
        <v>73.08</v>
      </c>
      <c r="I27" s="140">
        <v>98.093000000000004</v>
      </c>
      <c r="J27" s="247">
        <f t="shared" si="5"/>
        <v>4.3629783022426363E-3</v>
      </c>
      <c r="K27" s="215">
        <f t="shared" si="6"/>
        <v>6.4798564473954002E-3</v>
      </c>
      <c r="L27" s="52">
        <f t="shared" si="0"/>
        <v>0.34226874657909151</v>
      </c>
      <c r="N27" s="27">
        <f t="shared" si="1"/>
        <v>12.798598949211907</v>
      </c>
      <c r="O27" s="152">
        <f t="shared" si="1"/>
        <v>13.20939940748721</v>
      </c>
      <c r="P27" s="52">
        <f t="shared" si="7"/>
        <v>3.2097299079802626E-2</v>
      </c>
    </row>
    <row r="28" spans="1:16" ht="20.100000000000001" customHeight="1" x14ac:dyDescent="0.25">
      <c r="A28" s="8" t="s">
        <v>217</v>
      </c>
      <c r="B28" s="19">
        <v>124.2</v>
      </c>
      <c r="C28" s="140">
        <v>344.41</v>
      </c>
      <c r="D28" s="247">
        <f t="shared" si="2"/>
        <v>1.8823886026068505E-3</v>
      </c>
      <c r="E28" s="215">
        <f t="shared" si="3"/>
        <v>5.561000498925453E-3</v>
      </c>
      <c r="F28" s="52">
        <f t="shared" si="4"/>
        <v>1.7730273752012884</v>
      </c>
      <c r="H28" s="19">
        <v>34.35</v>
      </c>
      <c r="I28" s="140">
        <v>86.073999999999998</v>
      </c>
      <c r="J28" s="247">
        <f t="shared" si="5"/>
        <v>2.0507430854137189E-3</v>
      </c>
      <c r="K28" s="215">
        <f t="shared" si="6"/>
        <v>5.685901785582168E-3</v>
      </c>
      <c r="L28" s="52">
        <f t="shared" si="0"/>
        <v>1.5057933042212517</v>
      </c>
      <c r="N28" s="27">
        <f t="shared" si="1"/>
        <v>2.7657004830917877</v>
      </c>
      <c r="O28" s="152">
        <f t="shared" si="1"/>
        <v>2.4991724978949508</v>
      </c>
      <c r="P28" s="52">
        <f t="shared" si="7"/>
        <v>-9.6369070630122691E-2</v>
      </c>
    </row>
    <row r="29" spans="1:16" ht="20.100000000000001" customHeight="1" x14ac:dyDescent="0.25">
      <c r="A29" s="8" t="s">
        <v>196</v>
      </c>
      <c r="B29" s="19">
        <v>211.26</v>
      </c>
      <c r="C29" s="140">
        <v>308.97000000000003</v>
      </c>
      <c r="D29" s="247">
        <f t="shared" si="2"/>
        <v>3.2018793573810244E-3</v>
      </c>
      <c r="E29" s="215">
        <f t="shared" si="3"/>
        <v>4.9887701406840608E-3</v>
      </c>
      <c r="F29" s="52">
        <f t="shared" si="4"/>
        <v>0.46251065038341399</v>
      </c>
      <c r="H29" s="19">
        <v>50.225999999999999</v>
      </c>
      <c r="I29" s="140">
        <v>67.525999999999996</v>
      </c>
      <c r="J29" s="247">
        <f t="shared" si="5"/>
        <v>2.9985625096940159E-3</v>
      </c>
      <c r="K29" s="215">
        <f t="shared" si="6"/>
        <v>4.4606525079956957E-3</v>
      </c>
      <c r="L29" s="52">
        <f t="shared" si="0"/>
        <v>0.34444311711065978</v>
      </c>
      <c r="N29" s="27">
        <f t="shared" ref="N29:N30" si="12">(H29/B29)*10</f>
        <v>2.3774495881851747</v>
      </c>
      <c r="O29" s="152">
        <f t="shared" ref="O29:O30" si="13">(I29/C29)*10</f>
        <v>2.1855196297375148</v>
      </c>
      <c r="P29" s="52">
        <f t="shared" ref="P29:P30" si="14">(O29-N29)/N29</f>
        <v>-8.0729349384089183E-2</v>
      </c>
    </row>
    <row r="30" spans="1:16" ht="20.100000000000001" customHeight="1" x14ac:dyDescent="0.25">
      <c r="A30" s="8" t="s">
        <v>193</v>
      </c>
      <c r="B30" s="19">
        <v>904.65</v>
      </c>
      <c r="C30" s="140">
        <v>265.99</v>
      </c>
      <c r="D30" s="247">
        <f t="shared" si="2"/>
        <v>1.3710973022127917E-2</v>
      </c>
      <c r="E30" s="215">
        <f t="shared" si="3"/>
        <v>4.294795513223139E-3</v>
      </c>
      <c r="F30" s="52">
        <f t="shared" si="4"/>
        <v>-0.70597468634278449</v>
      </c>
      <c r="H30" s="19">
        <v>203.166</v>
      </c>
      <c r="I30" s="140">
        <v>66.66</v>
      </c>
      <c r="J30" s="247">
        <f t="shared" si="5"/>
        <v>1.212929460527405E-2</v>
      </c>
      <c r="K30" s="215">
        <f t="shared" si="6"/>
        <v>4.4034460235019557E-3</v>
      </c>
      <c r="L30" s="52">
        <f t="shared" si="0"/>
        <v>-0.67189391925814357</v>
      </c>
      <c r="N30" s="27">
        <f t="shared" si="12"/>
        <v>2.2457967169623609</v>
      </c>
      <c r="O30" s="152">
        <f t="shared" si="13"/>
        <v>2.5061092522275268</v>
      </c>
      <c r="P30" s="52">
        <f t="shared" si="14"/>
        <v>0.11591099644016829</v>
      </c>
    </row>
    <row r="31" spans="1:16" ht="20.100000000000001" customHeight="1" x14ac:dyDescent="0.25">
      <c r="A31" s="8" t="s">
        <v>206</v>
      </c>
      <c r="B31" s="19">
        <v>60.72</v>
      </c>
      <c r="C31" s="140">
        <v>194.27</v>
      </c>
      <c r="D31" s="247">
        <f t="shared" si="2"/>
        <v>9.202788723855714E-4</v>
      </c>
      <c r="E31" s="215">
        <f t="shared" si="3"/>
        <v>3.1367717747052869E-3</v>
      </c>
      <c r="F31" s="52">
        <f t="shared" si="4"/>
        <v>2.1994400527009224</v>
      </c>
      <c r="H31" s="19">
        <v>17.808</v>
      </c>
      <c r="I31" s="140">
        <v>65.317000000000007</v>
      </c>
      <c r="J31" s="247">
        <f t="shared" si="5"/>
        <v>1.0631625288223436E-3</v>
      </c>
      <c r="K31" s="215">
        <f t="shared" si="6"/>
        <v>4.3147297317293323E-3</v>
      </c>
      <c r="L31" s="52">
        <f t="shared" si="0"/>
        <v>2.6678459119496858</v>
      </c>
      <c r="N31" s="27">
        <f t="shared" si="1"/>
        <v>2.9328063241106723</v>
      </c>
      <c r="O31" s="152">
        <f t="shared" si="1"/>
        <v>3.3621763524990995</v>
      </c>
      <c r="P31" s="52">
        <f t="shared" si="7"/>
        <v>0.14640244903271168</v>
      </c>
    </row>
    <row r="32" spans="1:16" ht="20.100000000000001" customHeight="1" thickBot="1" x14ac:dyDescent="0.3">
      <c r="A32" s="8" t="s">
        <v>17</v>
      </c>
      <c r="B32" s="19">
        <f>B33-SUM(B7:B31)</f>
        <v>3317.4000000000087</v>
      </c>
      <c r="C32" s="140">
        <f>C33-SUM(C7:C31)</f>
        <v>2352.3000000000029</v>
      </c>
      <c r="D32" s="247">
        <f t="shared" si="2"/>
        <v>5.0278872385571514E-2</v>
      </c>
      <c r="E32" s="215">
        <f t="shared" si="3"/>
        <v>3.7981305634628378E-2</v>
      </c>
      <c r="F32" s="52">
        <f t="shared" si="4"/>
        <v>-0.29092060047024876</v>
      </c>
      <c r="H32" s="19">
        <f>H33-SUM(H7:H31)</f>
        <v>912.02999999999338</v>
      </c>
      <c r="I32" s="140">
        <f>I33-SUM(I7:I31)</f>
        <v>675.93200000000252</v>
      </c>
      <c r="J32" s="247">
        <f t="shared" si="5"/>
        <v>5.4449467720228836E-2</v>
      </c>
      <c r="K32" s="215">
        <f t="shared" si="6"/>
        <v>4.4650916254991527E-2</v>
      </c>
      <c r="L32" s="52">
        <f t="shared" si="0"/>
        <v>-0.25887087047574375</v>
      </c>
      <c r="N32" s="27">
        <f t="shared" si="1"/>
        <v>2.749231325736996</v>
      </c>
      <c r="O32" s="152">
        <f t="shared" si="1"/>
        <v>2.8734940271223981</v>
      </c>
      <c r="P32" s="52">
        <f t="shared" si="7"/>
        <v>4.5199070817400398E-2</v>
      </c>
    </row>
    <row r="33" spans="1:16" ht="26.25" customHeight="1" thickBot="1" x14ac:dyDescent="0.3">
      <c r="A33" s="12" t="s">
        <v>18</v>
      </c>
      <c r="B33" s="17">
        <v>65980</v>
      </c>
      <c r="C33" s="145">
        <v>61933.100000000006</v>
      </c>
      <c r="D33" s="243">
        <f>SUM(D7:D32)</f>
        <v>0.99999999999999989</v>
      </c>
      <c r="E33" s="244">
        <f>SUM(E7:E32)</f>
        <v>1</v>
      </c>
      <c r="F33" s="57">
        <f t="shared" si="4"/>
        <v>-6.1335253107002032E-2</v>
      </c>
      <c r="G33" s="1"/>
      <c r="H33" s="17">
        <v>16750.025999999994</v>
      </c>
      <c r="I33" s="145">
        <v>15138.144000000002</v>
      </c>
      <c r="J33" s="243">
        <f>SUM(J7:J32)</f>
        <v>0.99999999999999989</v>
      </c>
      <c r="K33" s="244">
        <f>SUM(K7:K32)</f>
        <v>0.99999999999999989</v>
      </c>
      <c r="L33" s="57">
        <f t="shared" si="0"/>
        <v>-9.6231611819587198E-2</v>
      </c>
      <c r="N33" s="29">
        <f t="shared" si="1"/>
        <v>2.5386520157623513</v>
      </c>
      <c r="O33" s="146">
        <f t="shared" si="1"/>
        <v>2.4442735790716115</v>
      </c>
      <c r="P33" s="57">
        <f t="shared" si="7"/>
        <v>-3.7176594548898122E-2</v>
      </c>
    </row>
    <row r="35" spans="1:16" ht="15.75" thickBot="1" x14ac:dyDescent="0.3"/>
    <row r="36" spans="1:16" x14ac:dyDescent="0.25">
      <c r="A36" s="372" t="s">
        <v>2</v>
      </c>
      <c r="B36" s="366" t="s">
        <v>1</v>
      </c>
      <c r="C36" s="359"/>
      <c r="D36" s="366" t="s">
        <v>104</v>
      </c>
      <c r="E36" s="359"/>
      <c r="F36" s="130" t="s">
        <v>0</v>
      </c>
      <c r="H36" s="375" t="s">
        <v>19</v>
      </c>
      <c r="I36" s="376"/>
      <c r="J36" s="366" t="s">
        <v>104</v>
      </c>
      <c r="K36" s="364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3"/>
      <c r="B37" s="367" t="str">
        <f>B5</f>
        <v>jan-fev</v>
      </c>
      <c r="C37" s="361"/>
      <c r="D37" s="367" t="str">
        <f>B5</f>
        <v>jan-fev</v>
      </c>
      <c r="E37" s="361"/>
      <c r="F37" s="131" t="str">
        <f>F5</f>
        <v>2025/2024</v>
      </c>
      <c r="H37" s="356" t="str">
        <f>B5</f>
        <v>jan-fev</v>
      </c>
      <c r="I37" s="361"/>
      <c r="J37" s="367" t="str">
        <f>B5</f>
        <v>jan-fev</v>
      </c>
      <c r="K37" s="357"/>
      <c r="L37" s="131" t="str">
        <f>L5</f>
        <v>2025/2024</v>
      </c>
      <c r="N37" s="356" t="str">
        <f>B5</f>
        <v>jan-fev</v>
      </c>
      <c r="O37" s="357"/>
      <c r="P37" s="131" t="str">
        <f>P5</f>
        <v>2025/2024</v>
      </c>
    </row>
    <row r="38" spans="1:16" ht="19.5" customHeight="1" thickBot="1" x14ac:dyDescent="0.3">
      <c r="A38" s="374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173</v>
      </c>
      <c r="B39" s="39">
        <v>3579.34</v>
      </c>
      <c r="C39" s="147">
        <v>5907.48</v>
      </c>
      <c r="D39" s="247">
        <f t="shared" ref="D39:D61" si="15">B39/$B$62</f>
        <v>0.15611673928015171</v>
      </c>
      <c r="E39" s="246">
        <f t="shared" ref="E39:E61" si="16">C39/$C$62</f>
        <v>0.26224382032497484</v>
      </c>
      <c r="F39" s="52">
        <f>(C39-B39)/B39</f>
        <v>0.65043834896936292</v>
      </c>
      <c r="H39" s="39">
        <v>720.48800000000006</v>
      </c>
      <c r="I39" s="147">
        <v>1102.739</v>
      </c>
      <c r="J39" s="247">
        <f t="shared" ref="J39:J61" si="17">H39/$H$62</f>
        <v>0.12732074866200541</v>
      </c>
      <c r="K39" s="246">
        <f t="shared" ref="K39:K61" si="18">I39/$I$62</f>
        <v>0.21282013079473841</v>
      </c>
      <c r="L39" s="52">
        <f t="shared" ref="L39:L62" si="19">(I39-H39)/H39</f>
        <v>0.53054457534337829</v>
      </c>
      <c r="N39" s="27">
        <f t="shared" ref="N39:O62" si="20">(H39/B39)*10</f>
        <v>2.0129074075108817</v>
      </c>
      <c r="O39" s="151">
        <f t="shared" si="20"/>
        <v>1.8666825786968388</v>
      </c>
      <c r="P39" s="61">
        <f t="shared" si="7"/>
        <v>-7.2643594170514456E-2</v>
      </c>
    </row>
    <row r="40" spans="1:16" ht="20.100000000000001" customHeight="1" x14ac:dyDescent="0.25">
      <c r="A40" s="38" t="s">
        <v>176</v>
      </c>
      <c r="B40" s="19">
        <v>1821.32</v>
      </c>
      <c r="C40" s="140">
        <v>4687.21</v>
      </c>
      <c r="D40" s="247">
        <f t="shared" si="15"/>
        <v>7.943881821389584E-2</v>
      </c>
      <c r="E40" s="215">
        <f t="shared" si="16"/>
        <v>0.20807380762447361</v>
      </c>
      <c r="F40" s="52">
        <f t="shared" ref="F40:F62" si="21">(C40-B40)/B40</f>
        <v>1.5735235982693874</v>
      </c>
      <c r="H40" s="19">
        <v>428.57799999999997</v>
      </c>
      <c r="I40" s="140">
        <v>1031.2809999999999</v>
      </c>
      <c r="J40" s="247">
        <f t="shared" si="17"/>
        <v>7.5735989801446996E-2</v>
      </c>
      <c r="K40" s="215">
        <f t="shared" si="18"/>
        <v>0.1990292873527903</v>
      </c>
      <c r="L40" s="52">
        <f t="shared" si="19"/>
        <v>1.4062854369566333</v>
      </c>
      <c r="N40" s="27">
        <f t="shared" si="20"/>
        <v>2.3531175191619265</v>
      </c>
      <c r="O40" s="152">
        <f t="shared" si="20"/>
        <v>2.2002022525126885</v>
      </c>
      <c r="P40" s="52">
        <f t="shared" si="7"/>
        <v>-6.4984118049360926E-2</v>
      </c>
    </row>
    <row r="41" spans="1:16" ht="20.100000000000001" customHeight="1" x14ac:dyDescent="0.25">
      <c r="A41" s="38" t="s">
        <v>172</v>
      </c>
      <c r="B41" s="19">
        <v>6847.26</v>
      </c>
      <c r="C41" s="140">
        <v>3407.96</v>
      </c>
      <c r="D41" s="247">
        <f t="shared" si="15"/>
        <v>0.29865056245101379</v>
      </c>
      <c r="E41" s="215">
        <f t="shared" si="16"/>
        <v>0.15128556506576429</v>
      </c>
      <c r="F41" s="52">
        <f t="shared" si="21"/>
        <v>-0.50228850664353331</v>
      </c>
      <c r="H41" s="19">
        <v>1594.2190000000001</v>
      </c>
      <c r="I41" s="140">
        <v>808.08999999999992</v>
      </c>
      <c r="J41" s="247">
        <f t="shared" si="17"/>
        <v>0.28172177275845478</v>
      </c>
      <c r="K41" s="215">
        <f t="shared" si="18"/>
        <v>0.15595514395874285</v>
      </c>
      <c r="L41" s="52">
        <f t="shared" si="19"/>
        <v>-0.49311230138393791</v>
      </c>
      <c r="N41" s="27">
        <f t="shared" si="20"/>
        <v>2.3282583106235193</v>
      </c>
      <c r="O41" s="152">
        <f t="shared" si="20"/>
        <v>2.3711839340837333</v>
      </c>
      <c r="P41" s="52">
        <f t="shared" si="7"/>
        <v>1.8436795979359481E-2</v>
      </c>
    </row>
    <row r="42" spans="1:16" ht="20.100000000000001" customHeight="1" x14ac:dyDescent="0.25">
      <c r="A42" s="38" t="s">
        <v>166</v>
      </c>
      <c r="B42" s="19">
        <v>3978.32</v>
      </c>
      <c r="C42" s="140">
        <v>2952.64</v>
      </c>
      <c r="D42" s="247">
        <f t="shared" si="15"/>
        <v>0.17351867836333323</v>
      </c>
      <c r="E42" s="215">
        <f t="shared" si="16"/>
        <v>0.13107307915461985</v>
      </c>
      <c r="F42" s="52">
        <f t="shared" si="21"/>
        <v>-0.25781737014619244</v>
      </c>
      <c r="H42" s="19">
        <v>976.58799999999997</v>
      </c>
      <c r="I42" s="140">
        <v>772.50300000000004</v>
      </c>
      <c r="J42" s="247">
        <f t="shared" si="17"/>
        <v>0.17257735769968482</v>
      </c>
      <c r="K42" s="215">
        <f t="shared" si="18"/>
        <v>0.14908712714371017</v>
      </c>
      <c r="L42" s="52">
        <f t="shared" si="19"/>
        <v>-0.20897758317734799</v>
      </c>
      <c r="N42" s="27">
        <f t="shared" si="20"/>
        <v>2.4547748798487801</v>
      </c>
      <c r="O42" s="152">
        <f t="shared" si="20"/>
        <v>2.6163128590007592</v>
      </c>
      <c r="P42" s="52">
        <f t="shared" si="7"/>
        <v>6.5805618461408658E-2</v>
      </c>
    </row>
    <row r="43" spans="1:16" ht="20.100000000000001" customHeight="1" x14ac:dyDescent="0.25">
      <c r="A43" s="38" t="s">
        <v>177</v>
      </c>
      <c r="B43" s="19">
        <v>1763.33</v>
      </c>
      <c r="C43" s="140">
        <v>1403.0900000000001</v>
      </c>
      <c r="D43" s="247">
        <f t="shared" si="15"/>
        <v>7.6909522390963117E-2</v>
      </c>
      <c r="E43" s="215">
        <f t="shared" si="16"/>
        <v>6.2285726208090253E-2</v>
      </c>
      <c r="F43" s="52">
        <f t="shared" si="21"/>
        <v>-0.2042952822217054</v>
      </c>
      <c r="H43" s="19">
        <v>655.33699999999999</v>
      </c>
      <c r="I43" s="140">
        <v>442.59500000000003</v>
      </c>
      <c r="J43" s="247">
        <f t="shared" si="17"/>
        <v>0.11580761576308367</v>
      </c>
      <c r="K43" s="215">
        <f t="shared" si="18"/>
        <v>8.5417424965560526E-2</v>
      </c>
      <c r="L43" s="52">
        <f t="shared" si="19"/>
        <v>-0.3246299232303379</v>
      </c>
      <c r="N43" s="27">
        <f t="shared" si="20"/>
        <v>3.7164739441851498</v>
      </c>
      <c r="O43" s="152">
        <f t="shared" si="20"/>
        <v>3.1544305782237774</v>
      </c>
      <c r="P43" s="52">
        <f t="shared" si="7"/>
        <v>-0.15123027213489651</v>
      </c>
    </row>
    <row r="44" spans="1:16" ht="20.100000000000001" customHeight="1" x14ac:dyDescent="0.25">
      <c r="A44" s="38" t="s">
        <v>190</v>
      </c>
      <c r="B44" s="19">
        <v>328.48</v>
      </c>
      <c r="C44" s="140">
        <v>694.39</v>
      </c>
      <c r="D44" s="247">
        <f t="shared" si="15"/>
        <v>1.4327006241023272E-2</v>
      </c>
      <c r="E44" s="215">
        <f t="shared" si="16"/>
        <v>3.082523959377929E-2</v>
      </c>
      <c r="F44" s="52">
        <f t="shared" si="21"/>
        <v>1.1139490988796881</v>
      </c>
      <c r="H44" s="19">
        <v>73.013999999999996</v>
      </c>
      <c r="I44" s="140">
        <v>162.172</v>
      </c>
      <c r="J44" s="247">
        <f t="shared" si="17"/>
        <v>1.2902639798036415E-2</v>
      </c>
      <c r="K44" s="215">
        <f t="shared" si="18"/>
        <v>3.1297946523378896E-2</v>
      </c>
      <c r="L44" s="52">
        <f t="shared" si="19"/>
        <v>1.2211082806037199</v>
      </c>
      <c r="N44" s="27">
        <f t="shared" si="20"/>
        <v>2.2227837311251823</v>
      </c>
      <c r="O44" s="152">
        <f t="shared" si="20"/>
        <v>2.3354599000561644</v>
      </c>
      <c r="P44" s="52">
        <f t="shared" si="7"/>
        <v>5.0691467349342594E-2</v>
      </c>
    </row>
    <row r="45" spans="1:16" ht="20.100000000000001" customHeight="1" x14ac:dyDescent="0.25">
      <c r="A45" s="38" t="s">
        <v>171</v>
      </c>
      <c r="B45" s="19">
        <v>1795.8200000000002</v>
      </c>
      <c r="C45" s="140">
        <v>628.54999999999995</v>
      </c>
      <c r="D45" s="247">
        <f t="shared" si="15"/>
        <v>7.832660846247691E-2</v>
      </c>
      <c r="E45" s="215">
        <f t="shared" si="16"/>
        <v>2.7902481813778961E-2</v>
      </c>
      <c r="F45" s="52">
        <f t="shared" si="21"/>
        <v>-0.64999276096713487</v>
      </c>
      <c r="H45" s="19">
        <v>453.08100000000002</v>
      </c>
      <c r="I45" s="140">
        <v>161.23700000000002</v>
      </c>
      <c r="J45" s="247">
        <f t="shared" si="17"/>
        <v>8.0066027643111437E-2</v>
      </c>
      <c r="K45" s="215">
        <f t="shared" si="18"/>
        <v>3.1117498727215816E-2</v>
      </c>
      <c r="L45" s="52">
        <f t="shared" si="19"/>
        <v>-0.64413206468600537</v>
      </c>
      <c r="N45" s="27">
        <f t="shared" si="20"/>
        <v>2.52297557661681</v>
      </c>
      <c r="O45" s="152">
        <f t="shared" si="20"/>
        <v>2.5652215416434658</v>
      </c>
      <c r="P45" s="52">
        <f t="shared" si="7"/>
        <v>1.6744500191835234E-2</v>
      </c>
    </row>
    <row r="46" spans="1:16" ht="20.100000000000001" customHeight="1" x14ac:dyDescent="0.25">
      <c r="A46" s="38" t="s">
        <v>174</v>
      </c>
      <c r="B46" s="19">
        <v>397.78</v>
      </c>
      <c r="C46" s="140">
        <v>459.74</v>
      </c>
      <c r="D46" s="247">
        <f t="shared" si="15"/>
        <v>1.7349599800761801E-2</v>
      </c>
      <c r="E46" s="215">
        <f t="shared" si="16"/>
        <v>2.0408697779121375E-2</v>
      </c>
      <c r="F46" s="52">
        <f t="shared" si="21"/>
        <v>0.15576449293579375</v>
      </c>
      <c r="H46" s="19">
        <v>131.79</v>
      </c>
      <c r="I46" s="140">
        <v>139.59100000000001</v>
      </c>
      <c r="J46" s="247">
        <f t="shared" si="17"/>
        <v>2.3289217122513754E-2</v>
      </c>
      <c r="K46" s="215">
        <f t="shared" si="18"/>
        <v>2.6939987501818953E-2</v>
      </c>
      <c r="L46" s="52">
        <f t="shared" si="19"/>
        <v>5.9192654981409944E-2</v>
      </c>
      <c r="N46" s="27">
        <f t="shared" si="20"/>
        <v>3.31313791543064</v>
      </c>
      <c r="O46" s="152">
        <f t="shared" si="20"/>
        <v>3.0363031278548744</v>
      </c>
      <c r="P46" s="52">
        <f t="shared" si="7"/>
        <v>-8.3556674862954705E-2</v>
      </c>
    </row>
    <row r="47" spans="1:16" ht="20.100000000000001" customHeight="1" x14ac:dyDescent="0.25">
      <c r="A47" s="38" t="s">
        <v>195</v>
      </c>
      <c r="B47" s="19"/>
      <c r="C47" s="140">
        <v>675.29000000000008</v>
      </c>
      <c r="D47" s="247">
        <f t="shared" si="15"/>
        <v>0</v>
      </c>
      <c r="E47" s="215">
        <f t="shared" si="16"/>
        <v>2.997735572989706E-2</v>
      </c>
      <c r="F47" s="52"/>
      <c r="H47" s="19"/>
      <c r="I47" s="140">
        <v>117.46</v>
      </c>
      <c r="J47" s="247">
        <f t="shared" si="17"/>
        <v>0</v>
      </c>
      <c r="K47" s="215">
        <f t="shared" si="18"/>
        <v>2.2668875013171722E-2</v>
      </c>
      <c r="L47" s="52"/>
      <c r="N47" s="27"/>
      <c r="O47" s="152">
        <f t="shared" si="20"/>
        <v>1.7394008500051827</v>
      </c>
      <c r="P47" s="52"/>
    </row>
    <row r="48" spans="1:16" ht="20.100000000000001" customHeight="1" x14ac:dyDescent="0.25">
      <c r="A48" s="38" t="s">
        <v>183</v>
      </c>
      <c r="B48" s="19">
        <v>411.52</v>
      </c>
      <c r="C48" s="140">
        <v>331.03999999999996</v>
      </c>
      <c r="D48" s="247">
        <f t="shared" si="15"/>
        <v>1.7948884584467535E-2</v>
      </c>
      <c r="E48" s="215">
        <f t="shared" si="16"/>
        <v>1.4695469858616477E-2</v>
      </c>
      <c r="F48" s="52">
        <f t="shared" si="21"/>
        <v>-0.19556765163297049</v>
      </c>
      <c r="H48" s="19">
        <v>129.01400000000001</v>
      </c>
      <c r="I48" s="140">
        <v>101.608</v>
      </c>
      <c r="J48" s="247">
        <f t="shared" si="17"/>
        <v>2.2798657393155702E-2</v>
      </c>
      <c r="K48" s="215">
        <f t="shared" si="18"/>
        <v>1.9609561147099885E-2</v>
      </c>
      <c r="L48" s="52">
        <f t="shared" si="19"/>
        <v>-0.21242655835800769</v>
      </c>
      <c r="N48" s="27">
        <f t="shared" si="20"/>
        <v>3.1350602643856922</v>
      </c>
      <c r="O48" s="152">
        <f t="shared" si="20"/>
        <v>3.0693571773803772</v>
      </c>
      <c r="P48" s="52">
        <f t="shared" si="7"/>
        <v>-2.0957519621457543E-2</v>
      </c>
    </row>
    <row r="49" spans="1:16" ht="20.100000000000001" customHeight="1" x14ac:dyDescent="0.25">
      <c r="A49" s="38" t="s">
        <v>196</v>
      </c>
      <c r="B49" s="19">
        <v>211.26</v>
      </c>
      <c r="C49" s="140">
        <v>308.97000000000003</v>
      </c>
      <c r="D49" s="247">
        <f t="shared" si="15"/>
        <v>9.2143306699907952E-3</v>
      </c>
      <c r="E49" s="215">
        <f t="shared" si="16"/>
        <v>1.3715742273491826E-2</v>
      </c>
      <c r="F49" s="52">
        <f t="shared" si="21"/>
        <v>0.46251065038341399</v>
      </c>
      <c r="H49" s="19">
        <v>50.225999999999999</v>
      </c>
      <c r="I49" s="140">
        <v>67.525999999999996</v>
      </c>
      <c r="J49" s="247">
        <f t="shared" si="17"/>
        <v>8.8756674952225195E-3</v>
      </c>
      <c r="K49" s="215">
        <f t="shared" si="18"/>
        <v>1.303199773658636E-2</v>
      </c>
      <c r="L49" s="52">
        <f t="shared" si="19"/>
        <v>0.34444311711065978</v>
      </c>
      <c r="N49" s="27">
        <f t="shared" si="20"/>
        <v>2.3774495881851747</v>
      </c>
      <c r="O49" s="152">
        <f t="shared" si="20"/>
        <v>2.1855196297375148</v>
      </c>
      <c r="P49" s="52">
        <f t="shared" si="7"/>
        <v>-8.0729349384089183E-2</v>
      </c>
    </row>
    <row r="50" spans="1:16" ht="20.100000000000001" customHeight="1" x14ac:dyDescent="0.25">
      <c r="A50" s="38" t="s">
        <v>193</v>
      </c>
      <c r="B50" s="19">
        <v>904.65</v>
      </c>
      <c r="C50" s="140">
        <v>265.99</v>
      </c>
      <c r="D50" s="247">
        <f t="shared" si="15"/>
        <v>3.9457276534162512E-2</v>
      </c>
      <c r="E50" s="215">
        <f t="shared" si="16"/>
        <v>1.1807781620630127E-2</v>
      </c>
      <c r="F50" s="52">
        <f t="shared" si="21"/>
        <v>-0.70597468634278449</v>
      </c>
      <c r="H50" s="19">
        <v>203.166</v>
      </c>
      <c r="I50" s="140">
        <v>66.66</v>
      </c>
      <c r="J50" s="247">
        <f t="shared" si="17"/>
        <v>3.5902398405892932E-2</v>
      </c>
      <c r="K50" s="215">
        <f t="shared" si="18"/>
        <v>1.2864866408803226E-2</v>
      </c>
      <c r="L50" s="52">
        <f t="shared" si="19"/>
        <v>-0.67189391925814357</v>
      </c>
      <c r="N50" s="27">
        <f t="shared" si="20"/>
        <v>2.2457967169623609</v>
      </c>
      <c r="O50" s="152">
        <f t="shared" si="20"/>
        <v>2.5061092522275268</v>
      </c>
      <c r="P50" s="52">
        <f t="shared" si="7"/>
        <v>0.11591099644016829</v>
      </c>
    </row>
    <row r="51" spans="1:16" ht="20.100000000000001" customHeight="1" x14ac:dyDescent="0.25">
      <c r="A51" s="38" t="s">
        <v>197</v>
      </c>
      <c r="B51" s="19">
        <v>168.7</v>
      </c>
      <c r="C51" s="140">
        <v>178.26</v>
      </c>
      <c r="D51" s="247">
        <f t="shared" si="15"/>
        <v>7.3580307868382419E-3</v>
      </c>
      <c r="E51" s="215">
        <f t="shared" si="16"/>
        <v>7.9132867840652887E-3</v>
      </c>
      <c r="F51" s="52">
        <f t="shared" si="21"/>
        <v>5.6668642560758764E-2</v>
      </c>
      <c r="H51" s="19">
        <v>47.814</v>
      </c>
      <c r="I51" s="140">
        <v>48.911000000000001</v>
      </c>
      <c r="J51" s="247">
        <f t="shared" si="17"/>
        <v>8.4494318802327394E-3</v>
      </c>
      <c r="K51" s="215">
        <f t="shared" si="18"/>
        <v>9.4394461584304638E-3</v>
      </c>
      <c r="L51" s="52">
        <f t="shared" si="19"/>
        <v>2.2943071067051519E-2</v>
      </c>
      <c r="N51" s="27">
        <f t="shared" si="20"/>
        <v>2.8342620035566095</v>
      </c>
      <c r="O51" s="152">
        <f t="shared" si="20"/>
        <v>2.7438011892740946</v>
      </c>
      <c r="P51" s="52">
        <f t="shared" si="7"/>
        <v>-3.1916884948885831E-2</v>
      </c>
    </row>
    <row r="52" spans="1:16" ht="20.100000000000001" customHeight="1" x14ac:dyDescent="0.25">
      <c r="A52" s="38" t="s">
        <v>179</v>
      </c>
      <c r="B52" s="19">
        <v>195.14</v>
      </c>
      <c r="C52" s="140">
        <v>145.53</v>
      </c>
      <c r="D52" s="247">
        <f t="shared" si="15"/>
        <v>8.5112396428192912E-3</v>
      </c>
      <c r="E52" s="215">
        <f t="shared" si="16"/>
        <v>6.4603423408786135E-3</v>
      </c>
      <c r="F52" s="52">
        <f t="shared" si="21"/>
        <v>-0.25422773393461101</v>
      </c>
      <c r="H52" s="19">
        <v>50.763999999999996</v>
      </c>
      <c r="I52" s="140">
        <v>40.962000000000003</v>
      </c>
      <c r="J52" s="247">
        <f t="shared" si="17"/>
        <v>8.9707399499756296E-3</v>
      </c>
      <c r="K52" s="215">
        <f t="shared" si="18"/>
        <v>7.9053504026012286E-3</v>
      </c>
      <c r="L52" s="52">
        <f t="shared" si="19"/>
        <v>-0.1930895910487746</v>
      </c>
      <c r="N52" s="27">
        <f t="shared" si="20"/>
        <v>2.6014143691708518</v>
      </c>
      <c r="O52" s="152">
        <f t="shared" si="20"/>
        <v>2.8146773861059575</v>
      </c>
      <c r="P52" s="52">
        <f t="shared" si="7"/>
        <v>8.1979641329912006E-2</v>
      </c>
    </row>
    <row r="53" spans="1:16" ht="20.100000000000001" customHeight="1" x14ac:dyDescent="0.25">
      <c r="A53" s="38" t="s">
        <v>194</v>
      </c>
      <c r="B53" s="19">
        <v>18.940000000000001</v>
      </c>
      <c r="C53" s="140">
        <v>128.96</v>
      </c>
      <c r="D53" s="247">
        <f t="shared" si="15"/>
        <v>8.2608834085783241E-4</v>
      </c>
      <c r="E53" s="215">
        <f t="shared" si="16"/>
        <v>5.7247697950917747E-3</v>
      </c>
      <c r="F53" s="52">
        <f t="shared" si="21"/>
        <v>5.8088701161562835</v>
      </c>
      <c r="H53" s="19">
        <v>5.4420000000000002</v>
      </c>
      <c r="I53" s="140">
        <v>28.648</v>
      </c>
      <c r="J53" s="247">
        <f t="shared" si="17"/>
        <v>9.6168085272569899E-4</v>
      </c>
      <c r="K53" s="215">
        <f t="shared" si="18"/>
        <v>5.528843277518675E-3</v>
      </c>
      <c r="L53" s="52">
        <f t="shared" si="19"/>
        <v>4.2642410878353543</v>
      </c>
      <c r="N53" s="27">
        <f t="shared" si="20"/>
        <v>2.873284054910243</v>
      </c>
      <c r="O53" s="152">
        <f t="shared" si="20"/>
        <v>2.2214640198511164</v>
      </c>
      <c r="P53" s="52">
        <f t="shared" si="7"/>
        <v>-0.22685541095222081</v>
      </c>
    </row>
    <row r="54" spans="1:16" ht="20.100000000000001" customHeight="1" x14ac:dyDescent="0.25">
      <c r="A54" s="38" t="s">
        <v>181</v>
      </c>
      <c r="B54" s="19">
        <v>133.27000000000001</v>
      </c>
      <c r="C54" s="140">
        <v>78.789999999999992</v>
      </c>
      <c r="D54" s="247">
        <f t="shared" si="15"/>
        <v>5.8127134733961623E-3</v>
      </c>
      <c r="E54" s="215">
        <f t="shared" si="16"/>
        <v>3.4976319180775504E-3</v>
      </c>
      <c r="F54" s="52">
        <f t="shared" si="21"/>
        <v>-0.40879417723418632</v>
      </c>
      <c r="H54" s="19">
        <v>37.78</v>
      </c>
      <c r="I54" s="140">
        <v>26.215000000000003</v>
      </c>
      <c r="J54" s="247">
        <f t="shared" si="17"/>
        <v>6.6762775847072596E-3</v>
      </c>
      <c r="K54" s="215">
        <f t="shared" si="18"/>
        <v>5.0592930229039403E-3</v>
      </c>
      <c r="L54" s="52">
        <f t="shared" si="19"/>
        <v>-0.30611434621492845</v>
      </c>
      <c r="N54" s="27">
        <f t="shared" si="20"/>
        <v>2.8348465521122534</v>
      </c>
      <c r="O54" s="152">
        <f t="shared" si="20"/>
        <v>3.3271988831069943</v>
      </c>
      <c r="P54" s="52">
        <f t="shared" si="7"/>
        <v>0.17367865312776365</v>
      </c>
    </row>
    <row r="55" spans="1:16" ht="20.100000000000001" customHeight="1" x14ac:dyDescent="0.25">
      <c r="A55" s="38" t="s">
        <v>198</v>
      </c>
      <c r="B55" s="19">
        <v>148.91999999999999</v>
      </c>
      <c r="C55" s="140">
        <v>103.94000000000001</v>
      </c>
      <c r="D55" s="247">
        <f t="shared" si="15"/>
        <v>6.4953049482866093E-3</v>
      </c>
      <c r="E55" s="215">
        <f t="shared" si="16"/>
        <v>4.6140863252313825E-3</v>
      </c>
      <c r="F55" s="52">
        <f t="shared" si="21"/>
        <v>-0.30204136449100172</v>
      </c>
      <c r="H55" s="19">
        <v>32.429000000000002</v>
      </c>
      <c r="I55" s="140">
        <v>18.122</v>
      </c>
      <c r="J55" s="247">
        <f t="shared" si="17"/>
        <v>5.7306777605736292E-3</v>
      </c>
      <c r="K55" s="215">
        <f t="shared" si="18"/>
        <v>3.4974063765426354E-3</v>
      </c>
      <c r="L55" s="52">
        <f t="shared" si="19"/>
        <v>-0.44117919146443002</v>
      </c>
      <c r="N55" s="27">
        <f t="shared" ref="N55:N56" si="22">(H55/B55)*10</f>
        <v>2.1776121407467102</v>
      </c>
      <c r="O55" s="152">
        <f t="shared" ref="O55:O56" si="23">(I55/C55)*10</f>
        <v>1.7435058687704443</v>
      </c>
      <c r="P55" s="52">
        <f t="shared" ref="P55:P56" si="24">(O55-N55)/N55</f>
        <v>-0.19934967474391899</v>
      </c>
    </row>
    <row r="56" spans="1:16" ht="20.100000000000001" customHeight="1" x14ac:dyDescent="0.25">
      <c r="A56" s="38" t="s">
        <v>192</v>
      </c>
      <c r="B56" s="19">
        <v>78.37</v>
      </c>
      <c r="C56" s="140">
        <v>51.66</v>
      </c>
      <c r="D56" s="247">
        <f t="shared" si="15"/>
        <v>3.4181913026942092E-3</v>
      </c>
      <c r="E56" s="215">
        <f t="shared" si="16"/>
        <v>2.2932816967621049E-3</v>
      </c>
      <c r="F56" s="52">
        <f t="shared" si="21"/>
        <v>-0.34081919101697083</v>
      </c>
      <c r="H56" s="19">
        <v>22.984999999999999</v>
      </c>
      <c r="I56" s="140">
        <v>13.872</v>
      </c>
      <c r="J56" s="247">
        <f t="shared" si="17"/>
        <v>4.0617850789967267E-3</v>
      </c>
      <c r="K56" s="215">
        <f t="shared" si="18"/>
        <v>2.6771891212559011E-3</v>
      </c>
      <c r="L56" s="52">
        <f t="shared" ref="L56:L57" si="25">(I56-H56)/H56</f>
        <v>-0.39647596258429407</v>
      </c>
      <c r="N56" s="27">
        <f t="shared" si="22"/>
        <v>2.9328824805410232</v>
      </c>
      <c r="O56" s="152">
        <f t="shared" si="23"/>
        <v>2.6852497096399537</v>
      </c>
      <c r="P56" s="52">
        <f t="shared" si="24"/>
        <v>-8.4433240180625702E-2</v>
      </c>
    </row>
    <row r="57" spans="1:16" ht="20.100000000000001" customHeight="1" x14ac:dyDescent="0.25">
      <c r="A57" s="38" t="s">
        <v>191</v>
      </c>
      <c r="B57" s="19">
        <v>2.44</v>
      </c>
      <c r="C57" s="140">
        <v>34.54</v>
      </c>
      <c r="D57" s="247">
        <f t="shared" si="15"/>
        <v>1.0642320758675347E-4</v>
      </c>
      <c r="E57" s="215">
        <f t="shared" si="16"/>
        <v>1.5332936470414849E-3</v>
      </c>
      <c r="F57" s="52">
        <f t="shared" si="21"/>
        <v>13.155737704918034</v>
      </c>
      <c r="H57" s="19">
        <v>0.83400000000000007</v>
      </c>
      <c r="I57" s="140">
        <v>9.9190000000000005</v>
      </c>
      <c r="J57" s="247">
        <f t="shared" si="17"/>
        <v>1.4737997632731218E-4</v>
      </c>
      <c r="K57" s="215">
        <f t="shared" si="18"/>
        <v>1.9142905776915575E-3</v>
      </c>
      <c r="L57" s="52">
        <f t="shared" si="25"/>
        <v>10.893285371702637</v>
      </c>
      <c r="N57" s="27">
        <f t="shared" ref="N57:N58" si="26">(H57/B57)*10</f>
        <v>3.418032786885246</v>
      </c>
      <c r="O57" s="152">
        <f t="shared" ref="O57:O58" si="27">(I57/C57)*10</f>
        <v>2.8717429067747542</v>
      </c>
      <c r="P57" s="52">
        <f t="shared" ref="P57:P58" si="28">(O57-N57)/N57</f>
        <v>-0.15982581624335732</v>
      </c>
    </row>
    <row r="58" spans="1:16" ht="20.100000000000001" customHeight="1" x14ac:dyDescent="0.25">
      <c r="A58" s="38" t="s">
        <v>199</v>
      </c>
      <c r="B58" s="19">
        <v>12.34</v>
      </c>
      <c r="C58" s="140">
        <v>37.21</v>
      </c>
      <c r="D58" s="247">
        <f t="shared" si="15"/>
        <v>5.3822228754940072E-4</v>
      </c>
      <c r="E58" s="215">
        <f t="shared" si="16"/>
        <v>1.6518198206836611E-3</v>
      </c>
      <c r="F58" s="52">
        <f t="shared" si="21"/>
        <v>2.0153970826580228</v>
      </c>
      <c r="H58" s="19">
        <v>2.8930000000000002</v>
      </c>
      <c r="I58" s="140">
        <v>8.7519999999999989</v>
      </c>
      <c r="J58" s="247">
        <f t="shared" si="17"/>
        <v>5.1123533754785877E-4</v>
      </c>
      <c r="K58" s="215">
        <f t="shared" si="18"/>
        <v>1.689068569004588E-3</v>
      </c>
      <c r="L58" s="52">
        <f t="shared" si="19"/>
        <v>2.0252333218112679</v>
      </c>
      <c r="N58" s="27">
        <f t="shared" si="26"/>
        <v>2.3444084278768234</v>
      </c>
      <c r="O58" s="152">
        <f t="shared" si="27"/>
        <v>2.3520558989518943</v>
      </c>
      <c r="P58" s="52">
        <f t="shared" si="28"/>
        <v>3.2620045995981695E-3</v>
      </c>
    </row>
    <row r="59" spans="1:16" ht="20.100000000000001" customHeight="1" x14ac:dyDescent="0.25">
      <c r="A59" s="38" t="s">
        <v>200</v>
      </c>
      <c r="B59" s="19">
        <v>68.2</v>
      </c>
      <c r="C59" s="140">
        <v>27.58</v>
      </c>
      <c r="D59" s="247">
        <f t="shared" ref="D59" si="29">B59/$B$62</f>
        <v>2.9746158841871262E-3</v>
      </c>
      <c r="E59" s="215">
        <f t="shared" ref="E59" si="30">C59/$C$62</f>
        <v>1.2243265427158122E-3</v>
      </c>
      <c r="F59" s="52">
        <f t="shared" si="21"/>
        <v>-0.59560117302052795</v>
      </c>
      <c r="H59" s="19">
        <v>23.123999999999999</v>
      </c>
      <c r="I59" s="140">
        <v>5.9580000000000002</v>
      </c>
      <c r="J59" s="247">
        <f t="shared" ref="J59:J60" si="31">H59/$H$62</f>
        <v>4.0863484083846126E-3</v>
      </c>
      <c r="K59" s="215">
        <f t="shared" ref="K59:K60" si="32">I59/$I$62</f>
        <v>1.1498480957643209E-3</v>
      </c>
      <c r="L59" s="52">
        <f t="shared" si="19"/>
        <v>-0.7423456149455111</v>
      </c>
      <c r="N59" s="27">
        <f t="shared" ref="N59:N60" si="33">(H59/B59)*10</f>
        <v>3.3906158357771261</v>
      </c>
      <c r="O59" s="152">
        <f t="shared" ref="O59:O60" si="34">(I59/C59)*10</f>
        <v>2.1602610587382163</v>
      </c>
      <c r="P59" s="52">
        <f t="shared" ref="P59:P60" si="35">(O59-N59)/N59</f>
        <v>-0.36287059243233716</v>
      </c>
    </row>
    <row r="60" spans="1:16" ht="20.100000000000001" customHeight="1" x14ac:dyDescent="0.25">
      <c r="A60" s="38" t="s">
        <v>220</v>
      </c>
      <c r="B60" s="19">
        <v>14.65</v>
      </c>
      <c r="C60" s="140">
        <v>10.110000000000001</v>
      </c>
      <c r="D60" s="247">
        <f t="shared" si="15"/>
        <v>6.3897540620735179E-4</v>
      </c>
      <c r="E60" s="215">
        <f t="shared" si="16"/>
        <v>4.4880135412824016E-4</v>
      </c>
      <c r="F60" s="52">
        <f t="shared" si="21"/>
        <v>-0.30989761092150164</v>
      </c>
      <c r="H60" s="19">
        <v>5.7350000000000003</v>
      </c>
      <c r="I60" s="140">
        <v>3.7060000000000004</v>
      </c>
      <c r="J60" s="247">
        <f t="shared" si="31"/>
        <v>1.0134582305001624E-3</v>
      </c>
      <c r="K60" s="215">
        <f t="shared" si="32"/>
        <v>7.1522944661003254E-4</v>
      </c>
      <c r="L60" s="52">
        <f t="shared" si="19"/>
        <v>-0.3537925021795989</v>
      </c>
      <c r="N60" s="27">
        <f t="shared" si="33"/>
        <v>3.914675767918089</v>
      </c>
      <c r="O60" s="152">
        <f t="shared" si="34"/>
        <v>3.6656775469831846</v>
      </c>
      <c r="P60" s="52">
        <f t="shared" si="35"/>
        <v>-6.3606345888340882E-2</v>
      </c>
    </row>
    <row r="61" spans="1:16" ht="20.100000000000001" customHeight="1" thickBot="1" x14ac:dyDescent="0.3">
      <c r="A61" s="8" t="s">
        <v>17</v>
      </c>
      <c r="B61" s="19">
        <f>B62-SUM(B39:B60)</f>
        <v>47.279999999998836</v>
      </c>
      <c r="C61" s="140">
        <f>C62-SUM(C39:C60)</f>
        <v>7.7399999999943248</v>
      </c>
      <c r="D61" s="247">
        <f t="shared" si="15"/>
        <v>2.0621677273367132E-3</v>
      </c>
      <c r="E61" s="215">
        <f t="shared" si="16"/>
        <v>3.4359272808605649E-4</v>
      </c>
      <c r="F61" s="52">
        <f t="shared" si="21"/>
        <v>-0.83629441624377088</v>
      </c>
      <c r="H61" s="19">
        <f>H62-SUM(H39:H60)</f>
        <v>13.541000000001986</v>
      </c>
      <c r="I61" s="140">
        <f>I62-SUM(I39:I60)</f>
        <v>3.0269999999991342</v>
      </c>
      <c r="J61" s="247">
        <f t="shared" si="17"/>
        <v>2.3928923974201764E-3</v>
      </c>
      <c r="K61" s="215">
        <f t="shared" si="18"/>
        <v>5.8418767805934935E-4</v>
      </c>
      <c r="L61" s="52">
        <f t="shared" si="19"/>
        <v>-0.77645668709853854</v>
      </c>
      <c r="N61" s="27">
        <f t="shared" si="20"/>
        <v>2.8640016920478679</v>
      </c>
      <c r="O61" s="152">
        <f t="shared" si="20"/>
        <v>3.9108527131800437</v>
      </c>
      <c r="P61" s="52">
        <f t="shared" si="7"/>
        <v>0.36552039198818986</v>
      </c>
    </row>
    <row r="62" spans="1:16" ht="26.25" customHeight="1" thickBot="1" x14ac:dyDescent="0.3">
      <c r="A62" s="12" t="s">
        <v>18</v>
      </c>
      <c r="B62" s="17">
        <v>22927.329999999994</v>
      </c>
      <c r="C62" s="145">
        <v>22526.669999999995</v>
      </c>
      <c r="D62" s="253">
        <f>SUM(D39:D61)</f>
        <v>1.0000000000000004</v>
      </c>
      <c r="E62" s="254">
        <f>SUM(E39:E61)</f>
        <v>0.99999999999999978</v>
      </c>
      <c r="F62" s="57">
        <f t="shared" si="21"/>
        <v>-1.7475214078569112E-2</v>
      </c>
      <c r="G62" s="1"/>
      <c r="H62" s="17">
        <v>5658.8420000000006</v>
      </c>
      <c r="I62" s="145">
        <v>5181.5540000000001</v>
      </c>
      <c r="J62" s="253">
        <f>SUM(J39:J61)</f>
        <v>1.0000000000000002</v>
      </c>
      <c r="K62" s="254">
        <f>SUM(K39:K61)</f>
        <v>1</v>
      </c>
      <c r="L62" s="57">
        <f t="shared" si="19"/>
        <v>-8.4343757963201732E-2</v>
      </c>
      <c r="M62" s="1"/>
      <c r="N62" s="29">
        <f t="shared" si="20"/>
        <v>2.468164413387866</v>
      </c>
      <c r="O62" s="146">
        <f t="shared" si="20"/>
        <v>2.300186401274579</v>
      </c>
      <c r="P62" s="57">
        <f t="shared" si="7"/>
        <v>-6.8057869727858225E-2</v>
      </c>
    </row>
    <row r="64" spans="1:16" ht="15.75" thickBot="1" x14ac:dyDescent="0.3"/>
    <row r="65" spans="1:16" x14ac:dyDescent="0.25">
      <c r="A65" s="372" t="s">
        <v>15</v>
      </c>
      <c r="B65" s="366" t="s">
        <v>1</v>
      </c>
      <c r="C65" s="359"/>
      <c r="D65" s="366" t="s">
        <v>104</v>
      </c>
      <c r="E65" s="359"/>
      <c r="F65" s="130" t="s">
        <v>0</v>
      </c>
      <c r="H65" s="375" t="s">
        <v>19</v>
      </c>
      <c r="I65" s="376"/>
      <c r="J65" s="366" t="s">
        <v>104</v>
      </c>
      <c r="K65" s="364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3"/>
      <c r="B66" s="367" t="str">
        <f>B5</f>
        <v>jan-fev</v>
      </c>
      <c r="C66" s="361"/>
      <c r="D66" s="367" t="str">
        <f>B5</f>
        <v>jan-fev</v>
      </c>
      <c r="E66" s="361"/>
      <c r="F66" s="131" t="str">
        <f>F37</f>
        <v>2025/2024</v>
      </c>
      <c r="H66" s="356" t="str">
        <f>B5</f>
        <v>jan-fev</v>
      </c>
      <c r="I66" s="361"/>
      <c r="J66" s="367" t="str">
        <f>B5</f>
        <v>jan-fev</v>
      </c>
      <c r="K66" s="357"/>
      <c r="L66" s="131" t="str">
        <f>L37</f>
        <v>2025/2024</v>
      </c>
      <c r="N66" s="356" t="str">
        <f>B5</f>
        <v>jan-fev</v>
      </c>
      <c r="O66" s="357"/>
      <c r="P66" s="131" t="str">
        <f>P37</f>
        <v>2025/2024</v>
      </c>
    </row>
    <row r="67" spans="1:16" ht="19.5" customHeight="1" thickBot="1" x14ac:dyDescent="0.3">
      <c r="A67" s="374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165</v>
      </c>
      <c r="B68" s="39">
        <v>13616.650000000001</v>
      </c>
      <c r="C68" s="147">
        <v>11104.65</v>
      </c>
      <c r="D68" s="247">
        <f>B68/$B$96</f>
        <v>0.31627887422545459</v>
      </c>
      <c r="E68" s="246">
        <f>C68/$C$96</f>
        <v>0.28179791978111191</v>
      </c>
      <c r="F68" s="61">
        <f t="shared" ref="F68:F93" si="36">(C68-B68)/B68</f>
        <v>-0.18448002996331708</v>
      </c>
      <c r="H68" s="19">
        <v>3789.4859999999999</v>
      </c>
      <c r="I68" s="147">
        <v>2977.6669999999999</v>
      </c>
      <c r="J68" s="245">
        <f>H68/$H$96</f>
        <v>0.34166649836482743</v>
      </c>
      <c r="K68" s="246">
        <f>I68/$I$96</f>
        <v>0.29906494090848368</v>
      </c>
      <c r="L68" s="61">
        <f t="shared" ref="L68:L96" si="37">(I68-H68)/H68</f>
        <v>-0.21422931764360653</v>
      </c>
      <c r="N68" s="41">
        <f t="shared" ref="N68:O96" si="38">(H68/B68)*10</f>
        <v>2.7829796609298176</v>
      </c>
      <c r="O68" s="149">
        <f t="shared" si="38"/>
        <v>2.6814595687392218</v>
      </c>
      <c r="P68" s="61">
        <f t="shared" si="7"/>
        <v>-3.6478919920197021E-2</v>
      </c>
    </row>
    <row r="69" spans="1:16" ht="20.100000000000001" customHeight="1" x14ac:dyDescent="0.25">
      <c r="A69" s="38" t="s">
        <v>178</v>
      </c>
      <c r="B69" s="19">
        <v>11675.04</v>
      </c>
      <c r="C69" s="140">
        <v>10733.74</v>
      </c>
      <c r="D69" s="247">
        <f t="shared" ref="D69:D95" si="39">B69/$B$96</f>
        <v>0.27118039368986874</v>
      </c>
      <c r="E69" s="215">
        <f t="shared" ref="E69:E95" si="40">C69/$C$96</f>
        <v>0.27238549647862043</v>
      </c>
      <c r="F69" s="52">
        <f t="shared" si="36"/>
        <v>-8.0624991434718934E-2</v>
      </c>
      <c r="H69" s="19">
        <v>2253.1350000000002</v>
      </c>
      <c r="I69" s="140">
        <v>1938.5329999999999</v>
      </c>
      <c r="J69" s="214">
        <f t="shared" ref="J69:J96" si="41">H69/$H$96</f>
        <v>0.20314648102492938</v>
      </c>
      <c r="K69" s="215">
        <f t="shared" ref="K69:K96" si="42">I69/$I$96</f>
        <v>0.19469848612828283</v>
      </c>
      <c r="L69" s="52">
        <f t="shared" si="37"/>
        <v>-0.13962856198141713</v>
      </c>
      <c r="N69" s="40">
        <f t="shared" si="38"/>
        <v>1.9298734736668997</v>
      </c>
      <c r="O69" s="143">
        <f t="shared" si="38"/>
        <v>1.8060182191854843</v>
      </c>
      <c r="P69" s="52">
        <f t="shared" si="7"/>
        <v>-6.4177914340716513E-2</v>
      </c>
    </row>
    <row r="70" spans="1:16" ht="20.100000000000001" customHeight="1" x14ac:dyDescent="0.25">
      <c r="A70" s="38" t="s">
        <v>167</v>
      </c>
      <c r="B70" s="19">
        <v>7638.23</v>
      </c>
      <c r="C70" s="140">
        <v>5829.47</v>
      </c>
      <c r="D70" s="247">
        <f t="shared" si="39"/>
        <v>0.17741594191486845</v>
      </c>
      <c r="E70" s="215">
        <f t="shared" si="40"/>
        <v>0.1479319491768222</v>
      </c>
      <c r="F70" s="52">
        <f t="shared" si="36"/>
        <v>-0.23680355265552352</v>
      </c>
      <c r="H70" s="19">
        <v>1967.175</v>
      </c>
      <c r="I70" s="140">
        <v>1341.925</v>
      </c>
      <c r="J70" s="214">
        <f t="shared" si="41"/>
        <v>0.17736384140773429</v>
      </c>
      <c r="K70" s="215">
        <f t="shared" si="42"/>
        <v>0.1347775694288908</v>
      </c>
      <c r="L70" s="52">
        <f t="shared" si="37"/>
        <v>-0.31784157484717934</v>
      </c>
      <c r="N70" s="40">
        <f t="shared" si="38"/>
        <v>2.5754330518981492</v>
      </c>
      <c r="O70" s="143">
        <f t="shared" si="38"/>
        <v>2.3019674172780711</v>
      </c>
      <c r="P70" s="52">
        <f t="shared" si="7"/>
        <v>-0.10618238917859973</v>
      </c>
    </row>
    <row r="71" spans="1:16" ht="20.100000000000001" customHeight="1" x14ac:dyDescent="0.25">
      <c r="A71" s="38" t="s">
        <v>168</v>
      </c>
      <c r="B71" s="19">
        <v>2608.13</v>
      </c>
      <c r="C71" s="140">
        <v>3218.4</v>
      </c>
      <c r="D71" s="247">
        <f t="shared" si="39"/>
        <v>6.0579982611995965E-2</v>
      </c>
      <c r="E71" s="215">
        <f t="shared" si="40"/>
        <v>8.1671950491328457E-2</v>
      </c>
      <c r="F71" s="52">
        <f t="shared" si="36"/>
        <v>0.23398756963801648</v>
      </c>
      <c r="H71" s="19">
        <v>746.96900000000005</v>
      </c>
      <c r="I71" s="140">
        <v>950.452</v>
      </c>
      <c r="J71" s="214">
        <f t="shared" si="41"/>
        <v>6.7347994587412863E-2</v>
      </c>
      <c r="K71" s="215">
        <f t="shared" si="42"/>
        <v>9.54595900805396E-2</v>
      </c>
      <c r="L71" s="52">
        <f t="shared" si="37"/>
        <v>0.27241157263554433</v>
      </c>
      <c r="N71" s="40">
        <f t="shared" si="38"/>
        <v>2.864002177805554</v>
      </c>
      <c r="O71" s="143">
        <f t="shared" si="38"/>
        <v>2.9531817051951279</v>
      </c>
      <c r="P71" s="52">
        <f t="shared" si="7"/>
        <v>3.1138079461205139E-2</v>
      </c>
    </row>
    <row r="72" spans="1:16" ht="20.100000000000001" customHeight="1" x14ac:dyDescent="0.25">
      <c r="A72" s="38" t="s">
        <v>170</v>
      </c>
      <c r="B72" s="19">
        <v>1896.36</v>
      </c>
      <c r="C72" s="140">
        <v>1885.29</v>
      </c>
      <c r="D72" s="247">
        <f t="shared" si="39"/>
        <v>4.4047442353749487E-2</v>
      </c>
      <c r="E72" s="215">
        <f t="shared" si="40"/>
        <v>4.7842192251366093E-2</v>
      </c>
      <c r="F72" s="52">
        <f t="shared" si="36"/>
        <v>-5.8374992090109139E-3</v>
      </c>
      <c r="H72" s="19">
        <v>698.68100000000004</v>
      </c>
      <c r="I72" s="140">
        <v>731.01499999999999</v>
      </c>
      <c r="J72" s="214">
        <f t="shared" si="41"/>
        <v>6.2994266437199131E-2</v>
      </c>
      <c r="K72" s="215">
        <f t="shared" si="42"/>
        <v>7.3420217162703277E-2</v>
      </c>
      <c r="L72" s="52">
        <f t="shared" si="37"/>
        <v>4.6278630734197641E-2</v>
      </c>
      <c r="N72" s="40">
        <f t="shared" si="38"/>
        <v>3.6843268155835398</v>
      </c>
      <c r="O72" s="143">
        <f t="shared" si="38"/>
        <v>3.8774671270732886</v>
      </c>
      <c r="P72" s="52">
        <f t="shared" ref="P72:P86" si="43">(O72-N72)/N72</f>
        <v>5.2422144168325725E-2</v>
      </c>
    </row>
    <row r="73" spans="1:16" ht="20.100000000000001" customHeight="1" x14ac:dyDescent="0.25">
      <c r="A73" s="38" t="s">
        <v>175</v>
      </c>
      <c r="B73" s="19">
        <v>1059.53</v>
      </c>
      <c r="C73" s="140">
        <v>1323.12</v>
      </c>
      <c r="D73" s="247">
        <f t="shared" si="39"/>
        <v>2.4610088061901854E-2</v>
      </c>
      <c r="E73" s="215">
        <f t="shared" si="40"/>
        <v>3.3576246313101694E-2</v>
      </c>
      <c r="F73" s="52">
        <f t="shared" si="36"/>
        <v>0.24878011948694226</v>
      </c>
      <c r="H73" s="19">
        <v>348.53699999999998</v>
      </c>
      <c r="I73" s="140">
        <v>439.88200000000001</v>
      </c>
      <c r="J73" s="214">
        <f t="shared" si="41"/>
        <v>3.1424688292972146E-2</v>
      </c>
      <c r="K73" s="215">
        <f t="shared" si="42"/>
        <v>4.4179985316257865E-2</v>
      </c>
      <c r="L73" s="52">
        <f t="shared" si="37"/>
        <v>0.26208121375922794</v>
      </c>
      <c r="N73" s="40">
        <f t="shared" si="38"/>
        <v>3.2895434768246297</v>
      </c>
      <c r="O73" s="143">
        <f t="shared" si="38"/>
        <v>3.3245812927020983</v>
      </c>
      <c r="P73" s="52">
        <f t="shared" si="43"/>
        <v>1.0651270039236693E-2</v>
      </c>
    </row>
    <row r="74" spans="1:16" ht="20.100000000000001" customHeight="1" x14ac:dyDescent="0.25">
      <c r="A74" s="38" t="s">
        <v>184</v>
      </c>
      <c r="B74" s="19">
        <v>1165.01</v>
      </c>
      <c r="C74" s="140">
        <v>1029.26</v>
      </c>
      <c r="D74" s="247">
        <f t="shared" si="39"/>
        <v>2.7060110325329418E-2</v>
      </c>
      <c r="E74" s="215">
        <f t="shared" si="40"/>
        <v>2.6119087671732766E-2</v>
      </c>
      <c r="F74" s="52">
        <f t="shared" si="36"/>
        <v>-0.11652260495618064</v>
      </c>
      <c r="H74" s="19">
        <v>293.49299999999999</v>
      </c>
      <c r="I74" s="140">
        <v>269.548</v>
      </c>
      <c r="J74" s="214">
        <f t="shared" si="41"/>
        <v>2.6461827700270776E-2</v>
      </c>
      <c r="K74" s="215">
        <f t="shared" si="42"/>
        <v>2.7072320945223209E-2</v>
      </c>
      <c r="L74" s="52">
        <f t="shared" si="37"/>
        <v>-8.1586272926441147E-2</v>
      </c>
      <c r="N74" s="40">
        <f t="shared" si="38"/>
        <v>2.5192315945785868</v>
      </c>
      <c r="O74" s="143">
        <f t="shared" si="38"/>
        <v>2.6188523793793599</v>
      </c>
      <c r="P74" s="52">
        <f t="shared" si="43"/>
        <v>3.9544115362461343E-2</v>
      </c>
    </row>
    <row r="75" spans="1:16" ht="20.100000000000001" customHeight="1" x14ac:dyDescent="0.25">
      <c r="A75" s="38" t="s">
        <v>189</v>
      </c>
      <c r="B75" s="19">
        <v>391.14</v>
      </c>
      <c r="C75" s="140">
        <v>1266.02</v>
      </c>
      <c r="D75" s="247">
        <f t="shared" si="39"/>
        <v>9.0851508164302014E-3</v>
      </c>
      <c r="E75" s="215">
        <f t="shared" si="40"/>
        <v>3.2127244208622813E-2</v>
      </c>
      <c r="F75" s="52">
        <f t="shared" si="36"/>
        <v>2.236743876872731</v>
      </c>
      <c r="H75" s="19">
        <v>80.234999999999999</v>
      </c>
      <c r="I75" s="140">
        <v>253.22699999999998</v>
      </c>
      <c r="J75" s="214">
        <f t="shared" si="41"/>
        <v>7.2341239672878933E-3</v>
      </c>
      <c r="K75" s="215">
        <f t="shared" si="42"/>
        <v>2.5433105109279375E-2</v>
      </c>
      <c r="L75" s="52">
        <f t="shared" si="37"/>
        <v>2.1560665544961672</v>
      </c>
      <c r="N75" s="40">
        <f t="shared" ref="N75" si="44">(H75/B75)*10</f>
        <v>2.0513115508513575</v>
      </c>
      <c r="O75" s="143">
        <f t="shared" ref="O75" si="45">(I75/C75)*10</f>
        <v>2.0001816716955498</v>
      </c>
      <c r="P75" s="52">
        <f t="shared" ref="P75" si="46">(O75-N75)/N75</f>
        <v>-2.4925457634452072E-2</v>
      </c>
    </row>
    <row r="76" spans="1:16" ht="20.100000000000001" customHeight="1" x14ac:dyDescent="0.25">
      <c r="A76" s="38" t="s">
        <v>182</v>
      </c>
      <c r="B76" s="19">
        <v>300.74</v>
      </c>
      <c r="C76" s="140">
        <v>473.12</v>
      </c>
      <c r="D76" s="247">
        <f t="shared" si="39"/>
        <v>6.9853971890709689E-3</v>
      </c>
      <c r="E76" s="215">
        <f t="shared" si="40"/>
        <v>1.2006162446077965E-2</v>
      </c>
      <c r="F76" s="52">
        <f t="shared" si="36"/>
        <v>0.5731861408525637</v>
      </c>
      <c r="H76" s="19">
        <v>106.58799999999999</v>
      </c>
      <c r="I76" s="140">
        <v>238.75099999999998</v>
      </c>
      <c r="J76" s="214">
        <f t="shared" si="41"/>
        <v>9.6101552368079001E-3</v>
      </c>
      <c r="K76" s="215">
        <f t="shared" si="42"/>
        <v>2.3979193679763849E-2</v>
      </c>
      <c r="L76" s="52">
        <f t="shared" si="37"/>
        <v>1.2399425826547077</v>
      </c>
      <c r="N76" s="40">
        <f t="shared" si="38"/>
        <v>3.5441909955443234</v>
      </c>
      <c r="O76" s="143">
        <f t="shared" si="38"/>
        <v>5.0463096043287115</v>
      </c>
      <c r="P76" s="52">
        <f t="shared" si="43"/>
        <v>0.42382552483001551</v>
      </c>
    </row>
    <row r="77" spans="1:16" ht="20.100000000000001" customHeight="1" x14ac:dyDescent="0.25">
      <c r="A77" s="38" t="s">
        <v>169</v>
      </c>
      <c r="B77" s="19">
        <v>30.669999999999998</v>
      </c>
      <c r="C77" s="140">
        <v>382.44</v>
      </c>
      <c r="D77" s="247">
        <f t="shared" si="39"/>
        <v>7.1238322733526164E-4</v>
      </c>
      <c r="E77" s="215">
        <f t="shared" si="40"/>
        <v>9.7050151460053614E-3</v>
      </c>
      <c r="F77" s="52">
        <f t="shared" si="36"/>
        <v>11.469514183240952</v>
      </c>
      <c r="H77" s="19">
        <v>12.958</v>
      </c>
      <c r="I77" s="140">
        <v>98.266000000000005</v>
      </c>
      <c r="J77" s="214">
        <f t="shared" si="41"/>
        <v>1.1683153033977256E-3</v>
      </c>
      <c r="K77" s="215">
        <f t="shared" si="42"/>
        <v>9.8694432531619743E-3</v>
      </c>
      <c r="L77" s="52">
        <f t="shared" si="37"/>
        <v>6.5834233678036735</v>
      </c>
      <c r="N77" s="40">
        <f t="shared" si="38"/>
        <v>4.2249755461362897</v>
      </c>
      <c r="O77" s="143">
        <f t="shared" si="38"/>
        <v>2.5694488024265243</v>
      </c>
      <c r="P77" s="52">
        <f t="shared" si="43"/>
        <v>-0.3918429173451034</v>
      </c>
    </row>
    <row r="78" spans="1:16" ht="20.100000000000001" customHeight="1" x14ac:dyDescent="0.25">
      <c r="A78" s="38" t="s">
        <v>180</v>
      </c>
      <c r="B78" s="19">
        <v>57.1</v>
      </c>
      <c r="C78" s="140">
        <v>74.259999999999991</v>
      </c>
      <c r="D78" s="247">
        <f t="shared" si="39"/>
        <v>1.3262824349802231E-3</v>
      </c>
      <c r="E78" s="215">
        <f t="shared" si="40"/>
        <v>1.8844640329002146E-3</v>
      </c>
      <c r="F78" s="52">
        <f t="shared" si="36"/>
        <v>0.30052539404553397</v>
      </c>
      <c r="H78" s="19">
        <v>73.08</v>
      </c>
      <c r="I78" s="140">
        <v>98.093000000000004</v>
      </c>
      <c r="J78" s="214">
        <f t="shared" si="41"/>
        <v>6.5890170066604256E-3</v>
      </c>
      <c r="K78" s="215">
        <f t="shared" si="42"/>
        <v>9.8520678264345501E-3</v>
      </c>
      <c r="L78" s="52">
        <f t="shared" si="37"/>
        <v>0.34226874657909151</v>
      </c>
      <c r="N78" s="40">
        <f t="shared" si="38"/>
        <v>12.798598949211907</v>
      </c>
      <c r="O78" s="143">
        <f t="shared" si="38"/>
        <v>13.20939940748721</v>
      </c>
      <c r="P78" s="52">
        <f t="shared" si="43"/>
        <v>3.2097299079802626E-2</v>
      </c>
    </row>
    <row r="79" spans="1:16" ht="20.100000000000001" customHeight="1" x14ac:dyDescent="0.25">
      <c r="A79" s="38" t="s">
        <v>217</v>
      </c>
      <c r="B79" s="19">
        <v>124.2</v>
      </c>
      <c r="C79" s="140">
        <v>344.41</v>
      </c>
      <c r="D79" s="247">
        <f t="shared" si="39"/>
        <v>2.8848385013054943E-3</v>
      </c>
      <c r="E79" s="215">
        <f t="shared" si="40"/>
        <v>8.7399442172254645E-3</v>
      </c>
      <c r="F79" s="52">
        <f t="shared" si="36"/>
        <v>1.7730273752012884</v>
      </c>
      <c r="H79" s="19">
        <v>34.35</v>
      </c>
      <c r="I79" s="140">
        <v>86.073999999999998</v>
      </c>
      <c r="J79" s="214">
        <f t="shared" si="41"/>
        <v>3.0970543812094365E-3</v>
      </c>
      <c r="K79" s="215">
        <f t="shared" si="42"/>
        <v>8.6449276308454993E-3</v>
      </c>
      <c r="L79" s="52">
        <f t="shared" ref="L79" si="47">(I79-H79)/H79</f>
        <v>1.5057933042212517</v>
      </c>
      <c r="N79" s="40">
        <f t="shared" ref="N79" si="48">(H79/B79)*10</f>
        <v>2.7657004830917877</v>
      </c>
      <c r="O79" s="143">
        <f t="shared" ref="O79" si="49">(I79/C79)*10</f>
        <v>2.4991724978949508</v>
      </c>
      <c r="P79" s="52">
        <f t="shared" ref="P79" si="50">(O79-N79)/N79</f>
        <v>-9.6369070630122691E-2</v>
      </c>
    </row>
    <row r="80" spans="1:16" ht="20.100000000000001" customHeight="1" x14ac:dyDescent="0.25">
      <c r="A80" s="38" t="s">
        <v>206</v>
      </c>
      <c r="B80" s="19">
        <v>60.72</v>
      </c>
      <c r="C80" s="140">
        <v>194.27</v>
      </c>
      <c r="D80" s="247">
        <f t="shared" si="39"/>
        <v>1.4103654895271304E-3</v>
      </c>
      <c r="E80" s="215">
        <f t="shared" si="40"/>
        <v>4.9299061092314134E-3</v>
      </c>
      <c r="F80" s="52">
        <f t="shared" si="36"/>
        <v>2.1994400527009224</v>
      </c>
      <c r="H80" s="19">
        <v>17.808</v>
      </c>
      <c r="I80" s="140">
        <v>65.317000000000007</v>
      </c>
      <c r="J80" s="214">
        <f t="shared" si="41"/>
        <v>1.6055995464505865E-3</v>
      </c>
      <c r="K80" s="215">
        <f t="shared" si="42"/>
        <v>6.5601777315325823E-3</v>
      </c>
      <c r="L80" s="52">
        <f t="shared" si="37"/>
        <v>2.6678459119496858</v>
      </c>
      <c r="N80" s="40">
        <f t="shared" si="38"/>
        <v>2.9328063241106723</v>
      </c>
      <c r="O80" s="143">
        <f t="shared" si="38"/>
        <v>3.3621763524990995</v>
      </c>
      <c r="P80" s="52">
        <f t="shared" si="43"/>
        <v>0.14640244903271168</v>
      </c>
    </row>
    <row r="81" spans="1:16" ht="20.100000000000001" customHeight="1" x14ac:dyDescent="0.25">
      <c r="A81" s="38" t="s">
        <v>204</v>
      </c>
      <c r="B81" s="19">
        <v>92.63</v>
      </c>
      <c r="C81" s="140">
        <v>175.29</v>
      </c>
      <c r="D81" s="247">
        <f t="shared" si="39"/>
        <v>2.1515506471491779E-3</v>
      </c>
      <c r="E81" s="215">
        <f t="shared" si="40"/>
        <v>4.4482588247654001E-3</v>
      </c>
      <c r="F81" s="52">
        <f t="shared" si="36"/>
        <v>0.89236748353665118</v>
      </c>
      <c r="H81" s="19">
        <v>26.640999999999998</v>
      </c>
      <c r="I81" s="140">
        <v>47.956000000000003</v>
      </c>
      <c r="J81" s="214">
        <f t="shared" si="41"/>
        <v>2.4019978390043841E-3</v>
      </c>
      <c r="K81" s="215">
        <f t="shared" si="42"/>
        <v>4.8165084632389192E-3</v>
      </c>
      <c r="L81" s="52">
        <f t="shared" si="37"/>
        <v>0.80008257948275241</v>
      </c>
      <c r="N81" s="40">
        <f t="shared" si="38"/>
        <v>2.876066069308</v>
      </c>
      <c r="O81" s="143">
        <f t="shared" si="38"/>
        <v>2.7358092304181647</v>
      </c>
      <c r="P81" s="52">
        <f t="shared" si="43"/>
        <v>-4.8766904344301802E-2</v>
      </c>
    </row>
    <row r="82" spans="1:16" ht="20.100000000000001" customHeight="1" x14ac:dyDescent="0.25">
      <c r="A82" s="38" t="s">
        <v>210</v>
      </c>
      <c r="B82" s="19">
        <v>99.68</v>
      </c>
      <c r="C82" s="140">
        <v>244.8</v>
      </c>
      <c r="D82" s="247">
        <f t="shared" si="39"/>
        <v>2.3153035572474369E-3</v>
      </c>
      <c r="E82" s="215">
        <f t="shared" si="40"/>
        <v>6.212184153702836E-3</v>
      </c>
      <c r="F82" s="52">
        <f t="shared" si="36"/>
        <v>1.4558587479935794</v>
      </c>
      <c r="H82" s="19">
        <v>20.747</v>
      </c>
      <c r="I82" s="140">
        <v>46.515999999999998</v>
      </c>
      <c r="J82" s="214">
        <f t="shared" si="41"/>
        <v>1.8705847815706602E-3</v>
      </c>
      <c r="K82" s="215">
        <f t="shared" si="42"/>
        <v>4.6718806338314611E-3</v>
      </c>
      <c r="L82" s="52">
        <f t="shared" si="37"/>
        <v>1.2420590928808983</v>
      </c>
      <c r="N82" s="40">
        <f t="shared" si="38"/>
        <v>2.081360353130016</v>
      </c>
      <c r="O82" s="143">
        <f t="shared" si="38"/>
        <v>1.9001633986928104</v>
      </c>
      <c r="P82" s="52">
        <f t="shared" si="43"/>
        <v>-8.7056983748496922E-2</v>
      </c>
    </row>
    <row r="83" spans="1:16" ht="20.100000000000001" customHeight="1" x14ac:dyDescent="0.25">
      <c r="A83" s="38" t="s">
        <v>187</v>
      </c>
      <c r="B83" s="19">
        <v>83.56</v>
      </c>
      <c r="C83" s="140">
        <v>39.79</v>
      </c>
      <c r="D83" s="247">
        <f t="shared" si="39"/>
        <v>1.9408784635192198E-3</v>
      </c>
      <c r="E83" s="215">
        <f t="shared" si="40"/>
        <v>1.009733690669264E-3</v>
      </c>
      <c r="F83" s="52">
        <f t="shared" si="36"/>
        <v>-0.52381522259454283</v>
      </c>
      <c r="H83" s="19">
        <v>55.024000000000001</v>
      </c>
      <c r="I83" s="140">
        <v>35.241999999999997</v>
      </c>
      <c r="J83" s="214">
        <f t="shared" si="41"/>
        <v>4.9610573587094038E-3</v>
      </c>
      <c r="K83" s="215">
        <f t="shared" si="42"/>
        <v>3.5395652527622401E-3</v>
      </c>
      <c r="L83" s="52">
        <f t="shared" si="37"/>
        <v>-0.35951584763012512</v>
      </c>
      <c r="N83" s="40">
        <f t="shared" si="38"/>
        <v>6.5849688846337964</v>
      </c>
      <c r="O83" s="143">
        <f t="shared" si="38"/>
        <v>8.8569992460417186</v>
      </c>
      <c r="P83" s="52">
        <f t="shared" si="43"/>
        <v>0.34503281658775437</v>
      </c>
    </row>
    <row r="84" spans="1:16" ht="20.100000000000001" customHeight="1" x14ac:dyDescent="0.25">
      <c r="A84" s="38" t="s">
        <v>202</v>
      </c>
      <c r="B84" s="19">
        <v>105.76</v>
      </c>
      <c r="C84" s="140">
        <v>83.45</v>
      </c>
      <c r="D84" s="247">
        <f t="shared" si="39"/>
        <v>2.4565259251052261E-3</v>
      </c>
      <c r="E84" s="215">
        <f t="shared" si="40"/>
        <v>2.1176747043566246E-3</v>
      </c>
      <c r="F84" s="52">
        <f t="shared" si="36"/>
        <v>-0.21094931921331317</v>
      </c>
      <c r="H84" s="19">
        <v>26.944000000000003</v>
      </c>
      <c r="I84" s="140">
        <v>35.173999999999999</v>
      </c>
      <c r="J84" s="214">
        <f t="shared" si="41"/>
        <v>2.4293168339827383E-3</v>
      </c>
      <c r="K84" s="215">
        <f t="shared" si="42"/>
        <v>3.5327356052624434E-3</v>
      </c>
      <c r="L84" s="52">
        <f t="shared" si="37"/>
        <v>0.30544833729216136</v>
      </c>
      <c r="N84" s="40">
        <f t="shared" si="38"/>
        <v>2.5476550680786687</v>
      </c>
      <c r="O84" s="143">
        <f t="shared" si="38"/>
        <v>4.2149790293588971</v>
      </c>
      <c r="P84" s="52">
        <f t="shared" si="43"/>
        <v>0.65445435772341509</v>
      </c>
    </row>
    <row r="85" spans="1:16" ht="20.100000000000001" customHeight="1" x14ac:dyDescent="0.25">
      <c r="A85" s="38" t="s">
        <v>216</v>
      </c>
      <c r="B85" s="19">
        <v>120.39999999999999</v>
      </c>
      <c r="C85" s="140">
        <v>104.16</v>
      </c>
      <c r="D85" s="247">
        <f t="shared" si="39"/>
        <v>2.7965745213943756E-3</v>
      </c>
      <c r="E85" s="215">
        <f t="shared" si="40"/>
        <v>2.6432234536343437E-3</v>
      </c>
      <c r="F85" s="52">
        <f t="shared" si="36"/>
        <v>-0.13488372093023251</v>
      </c>
      <c r="H85" s="19">
        <v>30.856000000000002</v>
      </c>
      <c r="I85" s="140">
        <v>32.903999999999996</v>
      </c>
      <c r="J85" s="214">
        <f t="shared" si="41"/>
        <v>2.78202940281218E-3</v>
      </c>
      <c r="K85" s="215">
        <f t="shared" si="42"/>
        <v>3.3047459019604091E-3</v>
      </c>
      <c r="L85" s="52">
        <f t="shared" si="37"/>
        <v>6.6372828623282171E-2</v>
      </c>
      <c r="N85" s="40">
        <f t="shared" si="38"/>
        <v>2.5627906976744192</v>
      </c>
      <c r="O85" s="143">
        <f t="shared" si="38"/>
        <v>3.1589861751152073</v>
      </c>
      <c r="P85" s="52">
        <f t="shared" si="43"/>
        <v>0.23263525889250344</v>
      </c>
    </row>
    <row r="86" spans="1:16" ht="20.100000000000001" customHeight="1" x14ac:dyDescent="0.25">
      <c r="A86" s="38" t="s">
        <v>188</v>
      </c>
      <c r="B86" s="19">
        <v>109.18</v>
      </c>
      <c r="C86" s="140">
        <v>172.95</v>
      </c>
      <c r="D86" s="247">
        <f t="shared" si="39"/>
        <v>2.5359635070252326E-3</v>
      </c>
      <c r="E86" s="215">
        <f t="shared" si="40"/>
        <v>4.3888776527079469E-3</v>
      </c>
      <c r="F86" s="52">
        <f t="shared" si="36"/>
        <v>0.58408133357757808</v>
      </c>
      <c r="H86" s="19">
        <v>31.689</v>
      </c>
      <c r="I86" s="140">
        <v>31.081000000000003</v>
      </c>
      <c r="J86" s="214">
        <f t="shared" si="41"/>
        <v>2.8571340985777535E-3</v>
      </c>
      <c r="K86" s="215">
        <f t="shared" si="42"/>
        <v>3.1216510873702742E-3</v>
      </c>
      <c r="L86" s="52">
        <f t="shared" si="37"/>
        <v>-1.9186468490643347E-2</v>
      </c>
      <c r="N86" s="40">
        <f t="shared" si="38"/>
        <v>2.9024546620260114</v>
      </c>
      <c r="O86" s="143">
        <f t="shared" si="38"/>
        <v>1.7971089910378726</v>
      </c>
      <c r="P86" s="52">
        <f t="shared" si="43"/>
        <v>-0.38083133061467711</v>
      </c>
    </row>
    <row r="87" spans="1:16" ht="20.100000000000001" customHeight="1" x14ac:dyDescent="0.25">
      <c r="A87" s="38" t="s">
        <v>209</v>
      </c>
      <c r="B87" s="19">
        <v>48.8</v>
      </c>
      <c r="C87" s="140">
        <v>69.710000000000008</v>
      </c>
      <c r="D87" s="247">
        <f t="shared" si="39"/>
        <v>1.1334953209638334E-3</v>
      </c>
      <c r="E87" s="215">
        <f t="shared" si="40"/>
        <v>1.7690006427884997E-3</v>
      </c>
      <c r="F87" s="52">
        <f t="shared" si="36"/>
        <v>0.42848360655737727</v>
      </c>
      <c r="H87" s="19">
        <v>15.227</v>
      </c>
      <c r="I87" s="140">
        <v>22.402999999999999</v>
      </c>
      <c r="J87" s="214">
        <f t="shared" si="41"/>
        <v>1.3728921997867858E-3</v>
      </c>
      <c r="K87" s="215">
        <f t="shared" si="42"/>
        <v>2.2500675432050527E-3</v>
      </c>
      <c r="L87" s="52">
        <f t="shared" si="37"/>
        <v>0.47126814211597806</v>
      </c>
      <c r="N87" s="40">
        <f t="shared" ref="N87:N93" si="51">(H87/B87)*10</f>
        <v>3.120286885245902</v>
      </c>
      <c r="O87" s="143">
        <f t="shared" ref="O87:O94" si="52">(I87/C87)*10</f>
        <v>3.2137426481136129</v>
      </c>
      <c r="P87" s="52">
        <f t="shared" ref="P87:P93" si="53">(O87-N87)/N87</f>
        <v>2.9951016142012798E-2</v>
      </c>
    </row>
    <row r="88" spans="1:16" ht="20.100000000000001" customHeight="1" x14ac:dyDescent="0.25">
      <c r="A88" s="38" t="s">
        <v>203</v>
      </c>
      <c r="B88" s="19"/>
      <c r="C88" s="140">
        <v>84.18</v>
      </c>
      <c r="D88" s="247">
        <f t="shared" si="39"/>
        <v>0</v>
      </c>
      <c r="E88" s="215">
        <f t="shared" si="40"/>
        <v>2.1361995999130095E-3</v>
      </c>
      <c r="F88" s="52"/>
      <c r="H88" s="19"/>
      <c r="I88" s="140">
        <v>21.335999999999999</v>
      </c>
      <c r="J88" s="214">
        <f t="shared" si="41"/>
        <v>0</v>
      </c>
      <c r="K88" s="215">
        <f t="shared" si="42"/>
        <v>2.1429023390538322E-3</v>
      </c>
      <c r="L88" s="52"/>
      <c r="N88" s="40"/>
      <c r="O88" s="143">
        <f t="shared" si="52"/>
        <v>2.5345687811831787</v>
      </c>
      <c r="P88" s="52"/>
    </row>
    <row r="89" spans="1:16" ht="20.100000000000001" customHeight="1" x14ac:dyDescent="0.25">
      <c r="A89" s="38" t="s">
        <v>205</v>
      </c>
      <c r="B89" s="19">
        <v>115.74000000000001</v>
      </c>
      <c r="C89" s="140">
        <v>78.95</v>
      </c>
      <c r="D89" s="247">
        <f t="shared" si="39"/>
        <v>2.6883350091875839E-3</v>
      </c>
      <c r="E89" s="215">
        <f t="shared" si="40"/>
        <v>2.0034801427076753E-3</v>
      </c>
      <c r="F89" s="52">
        <f t="shared" si="36"/>
        <v>-0.31786763435285986</v>
      </c>
      <c r="H89" s="19">
        <v>17.315000000000001</v>
      </c>
      <c r="I89" s="140">
        <v>16.242999999999999</v>
      </c>
      <c r="J89" s="214">
        <f t="shared" si="41"/>
        <v>1.5611498285485123E-3</v>
      </c>
      <c r="K89" s="215">
        <f t="shared" si="42"/>
        <v>1.6313818285175945E-3</v>
      </c>
      <c r="L89" s="52">
        <f t="shared" si="37"/>
        <v>-6.1911637308692036E-2</v>
      </c>
      <c r="N89" s="40">
        <f t="shared" si="51"/>
        <v>1.4960255745636772</v>
      </c>
      <c r="O89" s="143">
        <f t="shared" si="52"/>
        <v>2.0573780873970864</v>
      </c>
      <c r="P89" s="52">
        <f t="shared" si="53"/>
        <v>0.37522922226588956</v>
      </c>
    </row>
    <row r="90" spans="1:16" ht="20.100000000000001" customHeight="1" x14ac:dyDescent="0.25">
      <c r="A90" s="38" t="s">
        <v>240</v>
      </c>
      <c r="B90" s="19">
        <v>52.2</v>
      </c>
      <c r="C90" s="140">
        <v>57.11</v>
      </c>
      <c r="D90" s="247">
        <f t="shared" si="39"/>
        <v>1.2124683556211497E-3</v>
      </c>
      <c r="E90" s="215">
        <f t="shared" si="40"/>
        <v>1.4492558701714418E-3</v>
      </c>
      <c r="F90" s="52">
        <f t="shared" si="36"/>
        <v>9.4061302681992268E-2</v>
      </c>
      <c r="H90" s="19">
        <v>12.598000000000001</v>
      </c>
      <c r="I90" s="140">
        <v>16.074999999999999</v>
      </c>
      <c r="J90" s="214">
        <f t="shared" si="41"/>
        <v>1.1358570915422556E-3</v>
      </c>
      <c r="K90" s="215">
        <f t="shared" si="42"/>
        <v>1.6145085817533911E-3</v>
      </c>
      <c r="L90" s="52">
        <f t="shared" si="37"/>
        <v>0.275996189871408</v>
      </c>
      <c r="N90" s="40">
        <f t="shared" si="51"/>
        <v>2.4134099616858236</v>
      </c>
      <c r="O90" s="143">
        <f t="shared" si="52"/>
        <v>2.8147434774995621</v>
      </c>
      <c r="P90" s="52">
        <f t="shared" si="53"/>
        <v>0.16629313800188247</v>
      </c>
    </row>
    <row r="91" spans="1:16" ht="20.100000000000001" customHeight="1" x14ac:dyDescent="0.25">
      <c r="A91" s="38" t="s">
        <v>242</v>
      </c>
      <c r="B91" s="19">
        <v>34.56</v>
      </c>
      <c r="C91" s="140">
        <v>47.12</v>
      </c>
      <c r="D91" s="247">
        <f t="shared" si="39"/>
        <v>8.0273766992848539E-4</v>
      </c>
      <c r="E91" s="215">
        <f t="shared" si="40"/>
        <v>1.1957439433107745E-3</v>
      </c>
      <c r="F91" s="52">
        <f t="shared" si="36"/>
        <v>0.36342592592592576</v>
      </c>
      <c r="H91" s="19">
        <v>9.1010000000000009</v>
      </c>
      <c r="I91" s="140">
        <v>13.157</v>
      </c>
      <c r="J91" s="214">
        <f t="shared" si="41"/>
        <v>8.2056162804620329E-4</v>
      </c>
      <c r="K91" s="215">
        <f t="shared" si="42"/>
        <v>1.3214363552180011E-3</v>
      </c>
      <c r="L91" s="52">
        <f t="shared" si="37"/>
        <v>0.44566531150423017</v>
      </c>
      <c r="N91" s="40">
        <f t="shared" si="51"/>
        <v>2.6333912037037037</v>
      </c>
      <c r="O91" s="143">
        <f t="shared" si="52"/>
        <v>2.79223259762309</v>
      </c>
      <c r="P91" s="52">
        <f t="shared" si="53"/>
        <v>6.0318191120250393E-2</v>
      </c>
    </row>
    <row r="92" spans="1:16" ht="20.100000000000001" customHeight="1" x14ac:dyDescent="0.25">
      <c r="A92" s="38" t="s">
        <v>243</v>
      </c>
      <c r="B92" s="19">
        <v>3.38</v>
      </c>
      <c r="C92" s="140">
        <v>44.55</v>
      </c>
      <c r="D92" s="247">
        <f t="shared" si="39"/>
        <v>7.8508487394626165E-5</v>
      </c>
      <c r="E92" s="215">
        <f t="shared" si="40"/>
        <v>1.1305261603245969E-3</v>
      </c>
      <c r="F92" s="52">
        <f t="shared" si="36"/>
        <v>12.180473372781064</v>
      </c>
      <c r="H92" s="19">
        <v>0.9850000000000001</v>
      </c>
      <c r="I92" s="140">
        <v>12.074</v>
      </c>
      <c r="J92" s="214">
        <f t="shared" si="41"/>
        <v>8.8809274104550075E-5</v>
      </c>
      <c r="K92" s="215">
        <f t="shared" si="42"/>
        <v>1.2126641751844754E-3</v>
      </c>
      <c r="L92" s="52">
        <f t="shared" si="37"/>
        <v>11.257868020304567</v>
      </c>
      <c r="N92" s="40">
        <f t="shared" si="51"/>
        <v>2.914201183431953</v>
      </c>
      <c r="O92" s="143">
        <f t="shared" si="52"/>
        <v>2.7102132435465771</v>
      </c>
      <c r="P92" s="52">
        <f t="shared" si="53"/>
        <v>-6.9997892062189898E-2</v>
      </c>
    </row>
    <row r="93" spans="1:16" ht="20.100000000000001" customHeight="1" x14ac:dyDescent="0.25">
      <c r="A93" s="38" t="s">
        <v>211</v>
      </c>
      <c r="B93" s="19">
        <v>15.98</v>
      </c>
      <c r="C93" s="140">
        <v>14.2</v>
      </c>
      <c r="D93" s="247">
        <f t="shared" si="39"/>
        <v>3.7117326288938645E-4</v>
      </c>
      <c r="E93" s="215">
        <f t="shared" si="40"/>
        <v>3.6034728342557295E-4</v>
      </c>
      <c r="F93" s="52">
        <f t="shared" si="36"/>
        <v>-0.11138923654568217</v>
      </c>
      <c r="H93" s="19">
        <v>7.6049999999999995</v>
      </c>
      <c r="I93" s="140">
        <v>10.530000000000001</v>
      </c>
      <c r="J93" s="214">
        <f t="shared" si="41"/>
        <v>6.8567972544680529E-4</v>
      </c>
      <c r="K93" s="215">
        <f t="shared" si="42"/>
        <v>1.0575910025420348E-3</v>
      </c>
      <c r="L93" s="52">
        <f t="shared" si="37"/>
        <v>0.38461538461538486</v>
      </c>
      <c r="N93" s="40">
        <f t="shared" si="51"/>
        <v>4.759073842302878</v>
      </c>
      <c r="O93" s="143">
        <f t="shared" si="52"/>
        <v>7.4154929577464799</v>
      </c>
      <c r="P93" s="52">
        <f t="shared" si="53"/>
        <v>0.55817984832069378</v>
      </c>
    </row>
    <row r="94" spans="1:16" ht="20.100000000000001" customHeight="1" x14ac:dyDescent="0.25">
      <c r="A94" s="38" t="s">
        <v>215</v>
      </c>
      <c r="B94" s="19"/>
      <c r="C94" s="140">
        <v>40.32</v>
      </c>
      <c r="D94" s="247">
        <f t="shared" si="39"/>
        <v>0</v>
      </c>
      <c r="E94" s="215">
        <f t="shared" si="40"/>
        <v>1.0231832723745847E-3</v>
      </c>
      <c r="F94" s="52"/>
      <c r="H94" s="19"/>
      <c r="I94" s="140">
        <v>9.8559999999999999</v>
      </c>
      <c r="J94" s="214">
        <f t="shared" si="41"/>
        <v>0</v>
      </c>
      <c r="K94" s="215">
        <f t="shared" si="42"/>
        <v>9.8989714349993307E-4</v>
      </c>
      <c r="L94" s="52"/>
      <c r="N94" s="40"/>
      <c r="O94" s="143">
        <f t="shared" si="52"/>
        <v>2.4444444444444442</v>
      </c>
      <c r="P94" s="52"/>
    </row>
    <row r="95" spans="1:16" ht="20.100000000000001" customHeight="1" thickBot="1" x14ac:dyDescent="0.3">
      <c r="A95" s="8" t="s">
        <v>17</v>
      </c>
      <c r="B95" s="19">
        <f>B96-SUM(B68:B94)</f>
        <v>1547.2800000000134</v>
      </c>
      <c r="C95" s="140">
        <f>C96-SUM(C68:C94)</f>
        <v>291.39999999997963</v>
      </c>
      <c r="D95" s="247">
        <f t="shared" si="39"/>
        <v>3.5939234430756875E-2</v>
      </c>
      <c r="E95" s="215">
        <f t="shared" si="40"/>
        <v>7.3947322810003257E-3</v>
      </c>
      <c r="F95" s="52">
        <f>(C95-B95)/B95</f>
        <v>-0.81166951036659352</v>
      </c>
      <c r="H95" s="19">
        <f>H96-SUM(H68:H94)</f>
        <v>413.9569999999967</v>
      </c>
      <c r="I95" s="140">
        <f>I96-SUM(I68:I94)</f>
        <v>117.29299999999603</v>
      </c>
      <c r="J95" s="214">
        <f t="shared" si="41"/>
        <v>3.7323066680707555E-2</v>
      </c>
      <c r="K95" s="215">
        <f t="shared" si="42"/>
        <v>1.1780438885200254E-2</v>
      </c>
      <c r="L95" s="52">
        <f t="shared" si="37"/>
        <v>-0.71665414523731463</v>
      </c>
      <c r="N95" s="40">
        <f t="shared" si="38"/>
        <v>2.6753851920789584</v>
      </c>
      <c r="O95" s="143">
        <f t="shared" si="38"/>
        <v>4.0251544269047432</v>
      </c>
      <c r="P95" s="52">
        <f>(O95-N95)/N95</f>
        <v>0.50451398132203951</v>
      </c>
    </row>
    <row r="96" spans="1:16" ht="26.25" customHeight="1" thickBot="1" x14ac:dyDescent="0.3">
      <c r="A96" s="12" t="s">
        <v>18</v>
      </c>
      <c r="B96" s="17">
        <v>43052.67</v>
      </c>
      <c r="C96" s="145">
        <v>39406.429999999993</v>
      </c>
      <c r="D96" s="243">
        <f>SUM(D68:D95)</f>
        <v>1.0000000000000004</v>
      </c>
      <c r="E96" s="244">
        <f>SUM(E68:E95)</f>
        <v>0.99999999999999967</v>
      </c>
      <c r="F96" s="57">
        <f>(C96-B96)/B96</f>
        <v>-8.4692540555556847E-2</v>
      </c>
      <c r="G96" s="1"/>
      <c r="H96" s="17">
        <v>11091.183999999999</v>
      </c>
      <c r="I96" s="145">
        <v>9956.590000000002</v>
      </c>
      <c r="J96" s="255">
        <f t="shared" si="41"/>
        <v>1</v>
      </c>
      <c r="K96" s="244">
        <f t="shared" si="42"/>
        <v>1</v>
      </c>
      <c r="L96" s="57">
        <f t="shared" si="37"/>
        <v>-0.10229692339429203</v>
      </c>
      <c r="M96" s="1"/>
      <c r="N96" s="37">
        <f t="shared" si="38"/>
        <v>2.5761895835960931</v>
      </c>
      <c r="O96" s="150">
        <f t="shared" si="38"/>
        <v>2.5266409568184693</v>
      </c>
      <c r="P96" s="57">
        <f>(O96-N96)/N96</f>
        <v>-1.9233299867806697E-2</v>
      </c>
    </row>
  </sheetData>
  <mergeCells count="33"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  <mergeCell ref="N36:O36"/>
    <mergeCell ref="B5:C5"/>
    <mergeCell ref="D5:E5"/>
    <mergeCell ref="H5:I5"/>
    <mergeCell ref="J5:K5"/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137</v>
      </c>
      <c r="B1" s="4"/>
    </row>
    <row r="3" spans="1:19" ht="15.75" thickBot="1" x14ac:dyDescent="0.3"/>
    <row r="4" spans="1:19" x14ac:dyDescent="0.25">
      <c r="A4" s="347" t="s">
        <v>16</v>
      </c>
      <c r="B4" s="330"/>
      <c r="C4" s="330"/>
      <c r="D4" s="330"/>
      <c r="E4" s="366" t="s">
        <v>1</v>
      </c>
      <c r="F4" s="364"/>
      <c r="G4" s="359" t="s">
        <v>13</v>
      </c>
      <c r="H4" s="359"/>
      <c r="I4" s="130" t="s">
        <v>0</v>
      </c>
      <c r="K4" s="360" t="s">
        <v>19</v>
      </c>
      <c r="L4" s="359"/>
      <c r="M4" s="369" t="s">
        <v>13</v>
      </c>
      <c r="N4" s="370"/>
      <c r="O4" s="130" t="s">
        <v>0</v>
      </c>
      <c r="Q4" s="358" t="s">
        <v>22</v>
      </c>
      <c r="R4" s="359"/>
      <c r="S4" s="130" t="s">
        <v>0</v>
      </c>
    </row>
    <row r="5" spans="1:19" x14ac:dyDescent="0.25">
      <c r="A5" s="365"/>
      <c r="B5" s="331"/>
      <c r="C5" s="331"/>
      <c r="D5" s="331"/>
      <c r="E5" s="367" t="s">
        <v>145</v>
      </c>
      <c r="F5" s="357"/>
      <c r="G5" s="361" t="str">
        <f>E5</f>
        <v>jan-fev</v>
      </c>
      <c r="H5" s="361"/>
      <c r="I5" s="131" t="s">
        <v>164</v>
      </c>
      <c r="K5" s="356" t="str">
        <f>E5</f>
        <v>jan-fev</v>
      </c>
      <c r="L5" s="361"/>
      <c r="M5" s="362" t="str">
        <f>E5</f>
        <v>jan-fev</v>
      </c>
      <c r="N5" s="363"/>
      <c r="O5" s="131" t="str">
        <f>I5</f>
        <v>2025/2024</v>
      </c>
      <c r="Q5" s="356" t="str">
        <f>E5</f>
        <v>jan-fev</v>
      </c>
      <c r="R5" s="357"/>
      <c r="S5" s="131" t="str">
        <f>I5</f>
        <v>2025/2024</v>
      </c>
    </row>
    <row r="6" spans="1:19" ht="19.5" customHeight="1" thickBot="1" x14ac:dyDescent="0.3">
      <c r="A6" s="348"/>
      <c r="B6" s="371"/>
      <c r="C6" s="371"/>
      <c r="D6" s="371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50524.310000000005</v>
      </c>
      <c r="F7" s="145">
        <v>49649.269999999982</v>
      </c>
      <c r="G7" s="243">
        <f>E7/E15</f>
        <v>0.42543656155328019</v>
      </c>
      <c r="H7" s="244">
        <f>F7/F15</f>
        <v>0.42505862299528191</v>
      </c>
      <c r="I7" s="164">
        <f t="shared" ref="I7:I18" si="0">(F7-E7)/E7</f>
        <v>-1.7319187535663971E-2</v>
      </c>
      <c r="J7" s="1"/>
      <c r="K7" s="17">
        <v>11947.121999999998</v>
      </c>
      <c r="L7" s="145">
        <v>11417.938</v>
      </c>
      <c r="M7" s="243">
        <f>K7/K15</f>
        <v>0.39209562716592694</v>
      </c>
      <c r="N7" s="244">
        <f>L7/L15</f>
        <v>0.39263047374400989</v>
      </c>
      <c r="O7" s="164">
        <f t="shared" ref="O7:O18" si="1">(L7-K7)/K7</f>
        <v>-4.4293847505700333E-2</v>
      </c>
      <c r="P7" s="1"/>
      <c r="Q7" s="187">
        <f t="shared" ref="Q7:Q18" si="2">(K7/E7)*10</f>
        <v>2.3646284333224927</v>
      </c>
      <c r="R7" s="188">
        <f t="shared" ref="R7:R18" si="3">(L7/F7)*10</f>
        <v>2.2997192103730839</v>
      </c>
      <c r="S7" s="55">
        <f>(R7-Q7)/Q7</f>
        <v>-2.7450072930995821E-2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37841.99</v>
      </c>
      <c r="F8" s="181">
        <v>35586.109999999986</v>
      </c>
      <c r="G8" s="245">
        <f>E8/E7</f>
        <v>0.74898578525862092</v>
      </c>
      <c r="H8" s="246">
        <f>F8/F7</f>
        <v>0.71674991394636822</v>
      </c>
      <c r="I8" s="206">
        <f t="shared" si="0"/>
        <v>-5.9613144023345811E-2</v>
      </c>
      <c r="K8" s="180">
        <v>9691.3269999999975</v>
      </c>
      <c r="L8" s="181">
        <v>8875.3680000000004</v>
      </c>
      <c r="M8" s="250">
        <f>K8/K7</f>
        <v>0.81118507034581211</v>
      </c>
      <c r="N8" s="246">
        <f>L8/L7</f>
        <v>0.77731793604064059</v>
      </c>
      <c r="O8" s="207">
        <f t="shared" si="1"/>
        <v>-8.419476507190371E-2</v>
      </c>
      <c r="Q8" s="189">
        <f t="shared" si="2"/>
        <v>2.5609982455996629</v>
      </c>
      <c r="R8" s="190">
        <f t="shared" si="3"/>
        <v>2.4940540002826954</v>
      </c>
      <c r="S8" s="182">
        <f t="shared" ref="S8:S18" si="4">(R8-Q8)/Q8</f>
        <v>-2.6139902841398624E-2</v>
      </c>
    </row>
    <row r="9" spans="1:19" ht="24" customHeight="1" x14ac:dyDescent="0.25">
      <c r="A9" s="8"/>
      <c r="B9" t="s">
        <v>37</v>
      </c>
      <c r="E9" s="19">
        <v>11826.020000000002</v>
      </c>
      <c r="F9" s="140">
        <v>13300.399999999996</v>
      </c>
      <c r="G9" s="247">
        <f>E9/E7</f>
        <v>0.23406593776342519</v>
      </c>
      <c r="H9" s="215">
        <f>F9/F7</f>
        <v>0.26788712099895934</v>
      </c>
      <c r="I9" s="182">
        <f t="shared" si="0"/>
        <v>0.12467254410190355</v>
      </c>
      <c r="K9" s="19">
        <v>2088.0120000000002</v>
      </c>
      <c r="L9" s="140">
        <v>2377.252</v>
      </c>
      <c r="M9" s="247">
        <f>K9/K7</f>
        <v>0.17477112897984975</v>
      </c>
      <c r="N9" s="215">
        <f>L9/L7</f>
        <v>0.20820326752518711</v>
      </c>
      <c r="O9" s="182">
        <f t="shared" si="1"/>
        <v>0.13852410809899549</v>
      </c>
      <c r="Q9" s="189">
        <f t="shared" si="2"/>
        <v>1.7656083788121446</v>
      </c>
      <c r="R9" s="190">
        <f t="shared" si="3"/>
        <v>1.787353763796578</v>
      </c>
      <c r="S9" s="182">
        <f t="shared" si="4"/>
        <v>1.2316086197474367E-2</v>
      </c>
    </row>
    <row r="10" spans="1:19" ht="24" customHeight="1" thickBot="1" x14ac:dyDescent="0.3">
      <c r="A10" s="8"/>
      <c r="B10" t="s">
        <v>36</v>
      </c>
      <c r="E10" s="19">
        <v>856.30000000000007</v>
      </c>
      <c r="F10" s="140">
        <v>762.76</v>
      </c>
      <c r="G10" s="247">
        <f>E10/E7</f>
        <v>1.6948276977953782E-2</v>
      </c>
      <c r="H10" s="215">
        <f>F10/F7</f>
        <v>1.5362965054672511E-2</v>
      </c>
      <c r="I10" s="186">
        <f t="shared" si="0"/>
        <v>-0.10923741679318004</v>
      </c>
      <c r="K10" s="19">
        <v>167.78300000000002</v>
      </c>
      <c r="L10" s="140">
        <v>165.31800000000004</v>
      </c>
      <c r="M10" s="247">
        <f>K10/K7</f>
        <v>1.4043800674338141E-2</v>
      </c>
      <c r="N10" s="215">
        <f>L10/L7</f>
        <v>1.4478796434172268E-2</v>
      </c>
      <c r="O10" s="209">
        <f t="shared" si="1"/>
        <v>-1.4691595692054468E-2</v>
      </c>
      <c r="Q10" s="189">
        <f t="shared" si="2"/>
        <v>1.9593950718206234</v>
      </c>
      <c r="R10" s="190">
        <f t="shared" si="3"/>
        <v>2.1673658817976826</v>
      </c>
      <c r="S10" s="182">
        <f t="shared" si="4"/>
        <v>0.1061403149206748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68234.430000000022</v>
      </c>
      <c r="F11" s="145">
        <v>67156.429999999978</v>
      </c>
      <c r="G11" s="243">
        <f>E11/E15</f>
        <v>0.57456343844671987</v>
      </c>
      <c r="H11" s="244">
        <f>F11/F15</f>
        <v>0.57494137700471815</v>
      </c>
      <c r="I11" s="164">
        <f t="shared" si="0"/>
        <v>-1.5798475930700138E-2</v>
      </c>
      <c r="J11" s="1"/>
      <c r="K11" s="17">
        <v>18522.797000000013</v>
      </c>
      <c r="L11" s="145">
        <v>17662.682999999994</v>
      </c>
      <c r="M11" s="243">
        <f>K11/K15</f>
        <v>0.60790437283407306</v>
      </c>
      <c r="N11" s="244">
        <f>L11/L15</f>
        <v>0.60736952625599006</v>
      </c>
      <c r="O11" s="164">
        <f t="shared" si="1"/>
        <v>-4.6435427651667235E-2</v>
      </c>
      <c r="Q11" s="191">
        <f t="shared" si="2"/>
        <v>2.7145822131144071</v>
      </c>
      <c r="R11" s="192">
        <f t="shared" si="3"/>
        <v>2.6300806936878569</v>
      </c>
      <c r="S11" s="57">
        <f t="shared" si="4"/>
        <v>-3.1128738344455072E-2</v>
      </c>
    </row>
    <row r="12" spans="1:19" s="3" customFormat="1" ht="24" customHeight="1" x14ac:dyDescent="0.25">
      <c r="A12" s="46"/>
      <c r="B12" s="3" t="s">
        <v>33</v>
      </c>
      <c r="E12" s="31">
        <v>61409.270000000019</v>
      </c>
      <c r="F12" s="141">
        <v>59124.89999999998</v>
      </c>
      <c r="G12" s="247">
        <f>E12/E11</f>
        <v>0.89997483675030332</v>
      </c>
      <c r="H12" s="215">
        <f>F12/F11</f>
        <v>0.88040564395695242</v>
      </c>
      <c r="I12" s="206">
        <f t="shared" si="0"/>
        <v>-3.7199106910081138E-2</v>
      </c>
      <c r="K12" s="31">
        <v>17415.99600000001</v>
      </c>
      <c r="L12" s="141">
        <v>16386.514999999992</v>
      </c>
      <c r="M12" s="247">
        <f>K12/K11</f>
        <v>0.94024655131727664</v>
      </c>
      <c r="N12" s="215">
        <f>L12/L11</f>
        <v>0.92774778327845198</v>
      </c>
      <c r="O12" s="206">
        <f t="shared" si="1"/>
        <v>-5.9111233144519403E-2</v>
      </c>
      <c r="Q12" s="189">
        <f t="shared" si="2"/>
        <v>2.8360532538491343</v>
      </c>
      <c r="R12" s="190">
        <f t="shared" si="3"/>
        <v>2.7715082816207719</v>
      </c>
      <c r="S12" s="182">
        <f t="shared" si="4"/>
        <v>-2.2758730690533052E-2</v>
      </c>
    </row>
    <row r="13" spans="1:19" ht="24" customHeight="1" x14ac:dyDescent="0.25">
      <c r="A13" s="8"/>
      <c r="B13" s="3" t="s">
        <v>37</v>
      </c>
      <c r="D13" s="3"/>
      <c r="E13" s="19">
        <v>6781.96</v>
      </c>
      <c r="F13" s="140">
        <v>7354.8500000000013</v>
      </c>
      <c r="G13" s="247">
        <f>E13/E11</f>
        <v>9.9392051783828164E-2</v>
      </c>
      <c r="H13" s="215">
        <f>F13/F11</f>
        <v>0.10951818016532451</v>
      </c>
      <c r="I13" s="182">
        <f t="shared" si="0"/>
        <v>8.4472630331054926E-2</v>
      </c>
      <c r="K13" s="19">
        <v>1101.3290000000002</v>
      </c>
      <c r="L13" s="140">
        <v>1209.5230000000004</v>
      </c>
      <c r="M13" s="247">
        <f>K13/K11</f>
        <v>5.9458028935910671E-2</v>
      </c>
      <c r="N13" s="215">
        <f>L13/L11</f>
        <v>6.8479007407878004E-2</v>
      </c>
      <c r="O13" s="182">
        <f t="shared" si="1"/>
        <v>9.8239490651749084E-2</v>
      </c>
      <c r="Q13" s="189">
        <f t="shared" si="2"/>
        <v>1.623909607252181</v>
      </c>
      <c r="R13" s="190">
        <f t="shared" si="3"/>
        <v>1.644524361475761</v>
      </c>
      <c r="S13" s="182">
        <f t="shared" si="4"/>
        <v>1.2694520761203075E-2</v>
      </c>
    </row>
    <row r="14" spans="1:19" ht="24" customHeight="1" thickBot="1" x14ac:dyDescent="0.3">
      <c r="A14" s="8"/>
      <c r="B14" t="s">
        <v>36</v>
      </c>
      <c r="E14" s="19">
        <v>43.2</v>
      </c>
      <c r="F14" s="140">
        <v>676.68000000000006</v>
      </c>
      <c r="G14" s="247">
        <f>E14/E11</f>
        <v>6.3311146586847705E-4</v>
      </c>
      <c r="H14" s="215">
        <f>F14/F11</f>
        <v>1.0076175877723106E-2</v>
      </c>
      <c r="I14" s="186">
        <f t="shared" si="0"/>
        <v>14.663888888888888</v>
      </c>
      <c r="K14" s="19">
        <v>5.4720000000000004</v>
      </c>
      <c r="L14" s="140">
        <v>66.64500000000001</v>
      </c>
      <c r="M14" s="247">
        <f>K14/K11</f>
        <v>2.9541974681253575E-4</v>
      </c>
      <c r="N14" s="215">
        <f>L14/L11</f>
        <v>3.7732093136699581E-3</v>
      </c>
      <c r="O14" s="209">
        <f t="shared" si="1"/>
        <v>11.179276315789474</v>
      </c>
      <c r="Q14" s="189">
        <f t="shared" si="2"/>
        <v>1.2666666666666668</v>
      </c>
      <c r="R14" s="190">
        <f t="shared" si="3"/>
        <v>0.98488207128923577</v>
      </c>
      <c r="S14" s="182">
        <f t="shared" si="4"/>
        <v>-0.22246152266639291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118758.74000000002</v>
      </c>
      <c r="F15" s="145">
        <v>116805.69999999995</v>
      </c>
      <c r="G15" s="243">
        <f>G7+G11</f>
        <v>1</v>
      </c>
      <c r="H15" s="244">
        <f>H7+H11</f>
        <v>1</v>
      </c>
      <c r="I15" s="164">
        <f t="shared" si="0"/>
        <v>-1.6445442247030123E-2</v>
      </c>
      <c r="J15" s="1"/>
      <c r="K15" s="17">
        <v>30469.919000000013</v>
      </c>
      <c r="L15" s="145">
        <v>29080.620999999996</v>
      </c>
      <c r="M15" s="243">
        <f>M7+M11</f>
        <v>1</v>
      </c>
      <c r="N15" s="244">
        <f>N7+N11</f>
        <v>1</v>
      </c>
      <c r="O15" s="164">
        <f t="shared" si="1"/>
        <v>-4.5595723441208248E-2</v>
      </c>
      <c r="Q15" s="191">
        <f t="shared" si="2"/>
        <v>2.5656990803371613</v>
      </c>
      <c r="R15" s="192">
        <f t="shared" si="3"/>
        <v>2.4896576964994006</v>
      </c>
      <c r="S15" s="57">
        <f t="shared" si="4"/>
        <v>-2.963768604842312E-2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99251.260000000009</v>
      </c>
      <c r="F16" s="181">
        <f t="shared" ref="F16:F17" si="5">F8+F12</f>
        <v>94711.009999999966</v>
      </c>
      <c r="G16" s="245">
        <f>E16/E15</f>
        <v>0.83573857385149075</v>
      </c>
      <c r="H16" s="246">
        <f>F16/F15</f>
        <v>0.8108423647133659</v>
      </c>
      <c r="I16" s="207">
        <f t="shared" si="0"/>
        <v>-4.5745011196835619E-2</v>
      </c>
      <c r="J16" s="3"/>
      <c r="K16" s="180">
        <f t="shared" ref="K16:L18" si="6">K8+K12</f>
        <v>27107.323000000008</v>
      </c>
      <c r="L16" s="181">
        <f t="shared" si="6"/>
        <v>25261.882999999994</v>
      </c>
      <c r="M16" s="250">
        <f>K16/K15</f>
        <v>0.88964210899280682</v>
      </c>
      <c r="N16" s="246">
        <f>L16/L15</f>
        <v>0.86868444109223109</v>
      </c>
      <c r="O16" s="207">
        <f t="shared" si="1"/>
        <v>-6.8079020565771572E-2</v>
      </c>
      <c r="P16" s="3"/>
      <c r="Q16" s="189">
        <f t="shared" si="2"/>
        <v>2.7311817502367228</v>
      </c>
      <c r="R16" s="190">
        <f t="shared" si="3"/>
        <v>2.6672593819873742</v>
      </c>
      <c r="S16" s="182">
        <f t="shared" si="4"/>
        <v>-2.3404655601483932E-2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18607.980000000003</v>
      </c>
      <c r="F17" s="140">
        <f t="shared" si="5"/>
        <v>20655.249999999996</v>
      </c>
      <c r="G17" s="248">
        <f>E17/E15</f>
        <v>0.15668724676600645</v>
      </c>
      <c r="H17" s="215">
        <f>F17/F15</f>
        <v>0.1768342640812906</v>
      </c>
      <c r="I17" s="182">
        <f t="shared" si="0"/>
        <v>0.11002107697880119</v>
      </c>
      <c r="K17" s="19">
        <f t="shared" si="6"/>
        <v>3189.3410000000003</v>
      </c>
      <c r="L17" s="140">
        <f t="shared" si="6"/>
        <v>3586.7750000000005</v>
      </c>
      <c r="M17" s="247">
        <f>K17/K15</f>
        <v>0.10467179121808624</v>
      </c>
      <c r="N17" s="215">
        <f>L17/L15</f>
        <v>0.12333900985126835</v>
      </c>
      <c r="O17" s="182">
        <f t="shared" si="1"/>
        <v>0.124613203793511</v>
      </c>
      <c r="Q17" s="189">
        <f t="shared" si="2"/>
        <v>1.7139641164704607</v>
      </c>
      <c r="R17" s="190">
        <f t="shared" si="3"/>
        <v>1.7364955640817714</v>
      </c>
      <c r="S17" s="182">
        <f t="shared" si="4"/>
        <v>1.3145810577242083E-2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899.50000000000011</v>
      </c>
      <c r="F18" s="142">
        <f>F10+F14</f>
        <v>1439.44</v>
      </c>
      <c r="G18" s="249">
        <f>E18/E15</f>
        <v>7.5741793825027104E-3</v>
      </c>
      <c r="H18" s="221">
        <f>F18/F15</f>
        <v>1.232337120534358E-2</v>
      </c>
      <c r="I18" s="208">
        <f t="shared" si="0"/>
        <v>0.60026681489716494</v>
      </c>
      <c r="K18" s="21">
        <f t="shared" si="6"/>
        <v>173.25500000000002</v>
      </c>
      <c r="L18" s="142">
        <f t="shared" si="6"/>
        <v>231.96300000000005</v>
      </c>
      <c r="M18" s="249">
        <f>K18/K15</f>
        <v>5.6860997891067565E-3</v>
      </c>
      <c r="N18" s="221">
        <f>L18/L15</f>
        <v>7.9765490565005502E-3</v>
      </c>
      <c r="O18" s="208">
        <f t="shared" si="1"/>
        <v>0.33885313555164365</v>
      </c>
      <c r="Q18" s="193">
        <f t="shared" si="2"/>
        <v>1.926125625347415</v>
      </c>
      <c r="R18" s="194">
        <f t="shared" si="3"/>
        <v>1.6114808536653147</v>
      </c>
      <c r="S18" s="186">
        <f t="shared" si="4"/>
        <v>-0.16335630840555787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5"/>
  <sheetViews>
    <sheetView showGridLines="0" showRowColHeaders="0" topLeftCell="A3" workbookViewId="0">
      <selection activeCell="A12" sqref="A12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106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114</v>
      </c>
    </row>
    <row r="15" spans="1:1" x14ac:dyDescent="0.25">
      <c r="A15" t="s">
        <v>113</v>
      </c>
    </row>
    <row r="17" spans="1:1" x14ac:dyDescent="0.25">
      <c r="A17" t="s">
        <v>152</v>
      </c>
    </row>
    <row r="19" spans="1:1" x14ac:dyDescent="0.25">
      <c r="A19" t="s">
        <v>153</v>
      </c>
    </row>
    <row r="21" spans="1:1" x14ac:dyDescent="0.25">
      <c r="A21" t="s">
        <v>154</v>
      </c>
    </row>
    <row r="23" spans="1:1" x14ac:dyDescent="0.25">
      <c r="A23" t="s">
        <v>155</v>
      </c>
    </row>
    <row r="25" spans="1:1" x14ac:dyDescent="0.25">
      <c r="A25" t="s">
        <v>156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topLeftCell="A56" workbookViewId="0">
      <selection activeCell="P93" sqref="P93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138</v>
      </c>
    </row>
    <row r="3" spans="1:16" ht="8.25" customHeight="1" thickBot="1" x14ac:dyDescent="0.3"/>
    <row r="4" spans="1:16" x14ac:dyDescent="0.25">
      <c r="A4" s="372" t="s">
        <v>3</v>
      </c>
      <c r="B4" s="366" t="s">
        <v>1</v>
      </c>
      <c r="C4" s="359"/>
      <c r="D4" s="366" t="s">
        <v>104</v>
      </c>
      <c r="E4" s="359"/>
      <c r="F4" s="130" t="s">
        <v>0</v>
      </c>
      <c r="H4" s="375" t="s">
        <v>19</v>
      </c>
      <c r="I4" s="376"/>
      <c r="J4" s="366" t="s">
        <v>104</v>
      </c>
      <c r="K4" s="364"/>
      <c r="L4" s="130" t="s">
        <v>0</v>
      </c>
      <c r="N4" s="358" t="s">
        <v>22</v>
      </c>
      <c r="O4" s="359"/>
      <c r="P4" s="130" t="s">
        <v>0</v>
      </c>
    </row>
    <row r="5" spans="1:16" x14ac:dyDescent="0.25">
      <c r="A5" s="373"/>
      <c r="B5" s="367" t="s">
        <v>145</v>
      </c>
      <c r="C5" s="361"/>
      <c r="D5" s="367" t="str">
        <f>B5</f>
        <v>jan-fev</v>
      </c>
      <c r="E5" s="361"/>
      <c r="F5" s="131" t="s">
        <v>164</v>
      </c>
      <c r="H5" s="356" t="str">
        <f>B5</f>
        <v>jan-fev</v>
      </c>
      <c r="I5" s="361"/>
      <c r="J5" s="367" t="str">
        <f>B5</f>
        <v>jan-fev</v>
      </c>
      <c r="K5" s="357"/>
      <c r="L5" s="131" t="str">
        <f>F5</f>
        <v>2025/2024</v>
      </c>
      <c r="N5" s="356" t="str">
        <f>B5</f>
        <v>jan-fev</v>
      </c>
      <c r="O5" s="357"/>
      <c r="P5" s="131" t="str">
        <f>F5</f>
        <v>2025/2024</v>
      </c>
    </row>
    <row r="6" spans="1:16" ht="19.5" customHeight="1" thickBot="1" x14ac:dyDescent="0.3">
      <c r="A6" s="374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167</v>
      </c>
      <c r="B7" s="39">
        <v>14777.379999999997</v>
      </c>
      <c r="C7" s="147">
        <v>16031.789999999997</v>
      </c>
      <c r="D7" s="247">
        <f>B7/$B$33</f>
        <v>0.12443193654631234</v>
      </c>
      <c r="E7" s="246">
        <f>C7/$C$33</f>
        <v>0.13725177795261709</v>
      </c>
      <c r="F7" s="52">
        <f>(C7-B7)/B7</f>
        <v>8.4887172150949639E-2</v>
      </c>
      <c r="H7" s="39">
        <v>3823.1819999999998</v>
      </c>
      <c r="I7" s="147">
        <v>3994.8629999999998</v>
      </c>
      <c r="J7" s="247" t="e">
        <f>H7/$H$33</f>
        <v>#DIV/0!</v>
      </c>
      <c r="K7" s="246" t="e">
        <f>I7/$I$33</f>
        <v>#DIV/0!</v>
      </c>
      <c r="L7" s="52">
        <f>(I7-H7)/H7</f>
        <v>4.4905264776827276E-2</v>
      </c>
      <c r="N7" s="27">
        <f t="shared" ref="N7:N33" si="0">(H7/B7)*10</f>
        <v>2.5871852791225516</v>
      </c>
      <c r="O7" s="151">
        <f t="shared" ref="O7:O33" si="1">(I7/C7)*10</f>
        <v>2.4918384035719034</v>
      </c>
      <c r="P7" s="61">
        <f>(O7-N7)/N7</f>
        <v>-3.6853516568780567E-2</v>
      </c>
    </row>
    <row r="8" spans="1:16" ht="20.100000000000001" customHeight="1" x14ac:dyDescent="0.25">
      <c r="A8" s="8" t="s">
        <v>173</v>
      </c>
      <c r="B8" s="19">
        <v>9699.44</v>
      </c>
      <c r="C8" s="140">
        <v>15474.060000000001</v>
      </c>
      <c r="D8" s="247">
        <f t="shared" ref="D8:D32" si="2">B8/$B$33</f>
        <v>8.1673483568451513E-2</v>
      </c>
      <c r="E8" s="215">
        <f t="shared" ref="E8:E32" si="3">C8/$C$33</f>
        <v>0.13247692535552638</v>
      </c>
      <c r="F8" s="52">
        <f t="shared" ref="F8:F33" si="4">(C8-B8)/B8</f>
        <v>0.59535602055376402</v>
      </c>
      <c r="H8" s="19">
        <v>2433.9359999999997</v>
      </c>
      <c r="I8" s="140">
        <v>3544.3540000000003</v>
      </c>
      <c r="J8" s="247" t="e">
        <f t="shared" ref="J8:J32" si="5">H8/$H$33</f>
        <v>#DIV/0!</v>
      </c>
      <c r="K8" s="215" t="e">
        <f t="shared" ref="K8:K32" si="6">I8/$I$33</f>
        <v>#DIV/0!</v>
      </c>
      <c r="L8" s="52">
        <f t="shared" ref="L8:L33" si="7">(I8-H8)/H8</f>
        <v>0.45622317102832644</v>
      </c>
      <c r="N8" s="27">
        <f t="shared" si="0"/>
        <v>2.5093572412427929</v>
      </c>
      <c r="O8" s="152">
        <f t="shared" si="1"/>
        <v>2.2905132848134233</v>
      </c>
      <c r="P8" s="52">
        <f t="shared" ref="P8:P71" si="8">(O8-N8)/N8</f>
        <v>-8.7211160225629802E-2</v>
      </c>
    </row>
    <row r="9" spans="1:16" ht="20.100000000000001" customHeight="1" x14ac:dyDescent="0.25">
      <c r="A9" s="8" t="s">
        <v>168</v>
      </c>
      <c r="B9" s="19">
        <v>10804.750000000002</v>
      </c>
      <c r="C9" s="140">
        <v>10193.06</v>
      </c>
      <c r="D9" s="247">
        <f t="shared" si="2"/>
        <v>9.0980672243575561E-2</v>
      </c>
      <c r="E9" s="215">
        <f t="shared" si="3"/>
        <v>8.7265090659103151E-2</v>
      </c>
      <c r="F9" s="52">
        <f t="shared" si="4"/>
        <v>-5.6613063698836369E-2</v>
      </c>
      <c r="H9" s="19">
        <v>2802.4649999999997</v>
      </c>
      <c r="I9" s="140">
        <v>2604.15</v>
      </c>
      <c r="J9" s="247" t="e">
        <f t="shared" si="5"/>
        <v>#DIV/0!</v>
      </c>
      <c r="K9" s="215" t="e">
        <f t="shared" si="6"/>
        <v>#DIV/0!</v>
      </c>
      <c r="L9" s="52">
        <f t="shared" si="7"/>
        <v>-7.0764487692085223E-2</v>
      </c>
      <c r="N9" s="27">
        <f t="shared" si="0"/>
        <v>2.5937342372567613</v>
      </c>
      <c r="O9" s="152">
        <f t="shared" si="1"/>
        <v>2.5548265192199398</v>
      </c>
      <c r="P9" s="52">
        <f t="shared" si="8"/>
        <v>-1.500065715212672E-2</v>
      </c>
    </row>
    <row r="10" spans="1:16" ht="20.100000000000001" customHeight="1" x14ac:dyDescent="0.25">
      <c r="A10" s="8" t="s">
        <v>165</v>
      </c>
      <c r="B10" s="19">
        <v>10849.379999999997</v>
      </c>
      <c r="C10" s="140">
        <v>10186.609999999999</v>
      </c>
      <c r="D10" s="247">
        <f t="shared" si="2"/>
        <v>9.1356476163354391E-2</v>
      </c>
      <c r="E10" s="215">
        <f t="shared" si="3"/>
        <v>8.7209870751170565E-2</v>
      </c>
      <c r="F10" s="52">
        <f t="shared" si="4"/>
        <v>-6.1088283385778611E-2</v>
      </c>
      <c r="H10" s="19">
        <v>2876.6019999999999</v>
      </c>
      <c r="I10" s="140">
        <v>2559.7200000000003</v>
      </c>
      <c r="J10" s="247" t="e">
        <f t="shared" si="5"/>
        <v>#DIV/0!</v>
      </c>
      <c r="K10" s="215" t="e">
        <f t="shared" si="6"/>
        <v>#DIV/0!</v>
      </c>
      <c r="L10" s="52">
        <f t="shared" si="7"/>
        <v>-0.11015844388622396</v>
      </c>
      <c r="N10" s="27">
        <f t="shared" si="0"/>
        <v>2.6513975913831027</v>
      </c>
      <c r="O10" s="152">
        <f t="shared" si="1"/>
        <v>2.5128281145543028</v>
      </c>
      <c r="P10" s="52">
        <f t="shared" si="8"/>
        <v>-5.2262805578138553E-2</v>
      </c>
    </row>
    <row r="11" spans="1:16" ht="20.100000000000001" customHeight="1" x14ac:dyDescent="0.25">
      <c r="A11" s="8" t="s">
        <v>177</v>
      </c>
      <c r="B11" s="19">
        <v>9285.3000000000011</v>
      </c>
      <c r="C11" s="140">
        <v>9066.4900000000016</v>
      </c>
      <c r="D11" s="247">
        <f t="shared" si="2"/>
        <v>7.8186245492331802E-2</v>
      </c>
      <c r="E11" s="215">
        <f t="shared" si="3"/>
        <v>7.762027024366111E-2</v>
      </c>
      <c r="F11" s="52">
        <f t="shared" si="4"/>
        <v>-2.356520521684808E-2</v>
      </c>
      <c r="H11" s="19">
        <v>2117.0459999999998</v>
      </c>
      <c r="I11" s="140">
        <v>2064.6689999999999</v>
      </c>
      <c r="J11" s="247" t="e">
        <f t="shared" si="5"/>
        <v>#DIV/0!</v>
      </c>
      <c r="K11" s="215" t="e">
        <f t="shared" si="6"/>
        <v>#DIV/0!</v>
      </c>
      <c r="L11" s="52">
        <f t="shared" si="7"/>
        <v>-2.4740605541872948E-2</v>
      </c>
      <c r="N11" s="27">
        <f t="shared" si="0"/>
        <v>2.2799974152692961</v>
      </c>
      <c r="O11" s="152">
        <f t="shared" si="1"/>
        <v>2.2772528288235021</v>
      </c>
      <c r="P11" s="52">
        <f t="shared" si="8"/>
        <v>-1.2037673496528224E-3</v>
      </c>
    </row>
    <row r="12" spans="1:16" ht="20.100000000000001" customHeight="1" x14ac:dyDescent="0.25">
      <c r="A12" s="8" t="s">
        <v>170</v>
      </c>
      <c r="B12" s="19">
        <v>6867.67</v>
      </c>
      <c r="C12" s="140">
        <v>5887.61</v>
      </c>
      <c r="D12" s="247">
        <f t="shared" si="2"/>
        <v>5.782875432999713E-2</v>
      </c>
      <c r="E12" s="215">
        <f t="shared" si="3"/>
        <v>5.0405160022156476E-2</v>
      </c>
      <c r="F12" s="52">
        <f t="shared" si="4"/>
        <v>-0.14270633271546251</v>
      </c>
      <c r="H12" s="19">
        <v>2291.395</v>
      </c>
      <c r="I12" s="140">
        <v>1752.5159999999998</v>
      </c>
      <c r="J12" s="247" t="e">
        <f t="shared" si="5"/>
        <v>#DIV/0!</v>
      </c>
      <c r="K12" s="215" t="e">
        <f t="shared" si="6"/>
        <v>#DIV/0!</v>
      </c>
      <c r="L12" s="52">
        <f t="shared" si="7"/>
        <v>-0.23517507893663037</v>
      </c>
      <c r="N12" s="27">
        <f t="shared" si="0"/>
        <v>3.3364954926488894</v>
      </c>
      <c r="O12" s="152">
        <f t="shared" si="1"/>
        <v>2.9766169973894332</v>
      </c>
      <c r="P12" s="52">
        <f t="shared" si="8"/>
        <v>-0.10786122626341203</v>
      </c>
    </row>
    <row r="13" spans="1:16" ht="20.100000000000001" customHeight="1" x14ac:dyDescent="0.25">
      <c r="A13" s="8" t="s">
        <v>181</v>
      </c>
      <c r="B13" s="19">
        <v>8817.720000000003</v>
      </c>
      <c r="C13" s="140">
        <v>7493</v>
      </c>
      <c r="D13" s="247">
        <f t="shared" si="2"/>
        <v>7.4249019482692441E-2</v>
      </c>
      <c r="E13" s="215">
        <f t="shared" si="3"/>
        <v>6.4149266688183909E-2</v>
      </c>
      <c r="F13" s="52">
        <f t="shared" si="4"/>
        <v>-0.1502338472983949</v>
      </c>
      <c r="H13" s="19">
        <v>1787.2919999999999</v>
      </c>
      <c r="I13" s="140">
        <v>1494.7599999999998</v>
      </c>
      <c r="J13" s="247" t="e">
        <f t="shared" si="5"/>
        <v>#DIV/0!</v>
      </c>
      <c r="K13" s="215" t="e">
        <f t="shared" si="6"/>
        <v>#DIV/0!</v>
      </c>
      <c r="L13" s="52">
        <f t="shared" si="7"/>
        <v>-0.1636733113559509</v>
      </c>
      <c r="N13" s="27">
        <f t="shared" si="0"/>
        <v>2.0269321321157845</v>
      </c>
      <c r="O13" s="152">
        <f t="shared" si="1"/>
        <v>1.9948752168690775</v>
      </c>
      <c r="P13" s="52">
        <f t="shared" si="8"/>
        <v>-1.5815485254183026E-2</v>
      </c>
    </row>
    <row r="14" spans="1:16" ht="20.100000000000001" customHeight="1" x14ac:dyDescent="0.25">
      <c r="A14" s="8" t="s">
        <v>172</v>
      </c>
      <c r="B14" s="19">
        <v>5414.0999999999995</v>
      </c>
      <c r="C14" s="140">
        <v>4982.4400000000005</v>
      </c>
      <c r="D14" s="247">
        <f t="shared" si="2"/>
        <v>4.5589065697396264E-2</v>
      </c>
      <c r="E14" s="215">
        <f t="shared" si="3"/>
        <v>4.2655795051097706E-2</v>
      </c>
      <c r="F14" s="52">
        <f t="shared" si="4"/>
        <v>-7.9728856134906809E-2</v>
      </c>
      <c r="H14" s="19">
        <v>1499.623</v>
      </c>
      <c r="I14" s="140">
        <v>1267.742</v>
      </c>
      <c r="J14" s="247" t="e">
        <f t="shared" si="5"/>
        <v>#DIV/0!</v>
      </c>
      <c r="K14" s="215" t="e">
        <f t="shared" si="6"/>
        <v>#DIV/0!</v>
      </c>
      <c r="L14" s="52">
        <f t="shared" si="7"/>
        <v>-0.15462619605060743</v>
      </c>
      <c r="N14" s="27">
        <f t="shared" si="0"/>
        <v>2.7698472506972536</v>
      </c>
      <c r="O14" s="152">
        <f t="shared" si="1"/>
        <v>2.5444200030507136</v>
      </c>
      <c r="P14" s="52">
        <f t="shared" si="8"/>
        <v>-8.1386165821885376E-2</v>
      </c>
    </row>
    <row r="15" spans="1:16" ht="20.100000000000001" customHeight="1" x14ac:dyDescent="0.25">
      <c r="A15" s="8" t="s">
        <v>175</v>
      </c>
      <c r="B15" s="19">
        <v>2859.31</v>
      </c>
      <c r="C15" s="140">
        <v>3178.18</v>
      </c>
      <c r="D15" s="247">
        <f t="shared" si="2"/>
        <v>2.4076627960182142E-2</v>
      </c>
      <c r="E15" s="215">
        <f t="shared" si="3"/>
        <v>2.7209117363279373E-2</v>
      </c>
      <c r="F15" s="52">
        <f t="shared" si="4"/>
        <v>0.11151991214663674</v>
      </c>
      <c r="H15" s="19">
        <v>973.34300000000007</v>
      </c>
      <c r="I15" s="140">
        <v>1196.5949999999998</v>
      </c>
      <c r="J15" s="247" t="e">
        <f t="shared" si="5"/>
        <v>#DIV/0!</v>
      </c>
      <c r="K15" s="215" t="e">
        <f t="shared" si="6"/>
        <v>#DIV/0!</v>
      </c>
      <c r="L15" s="52">
        <f t="shared" si="7"/>
        <v>0.22936621519854739</v>
      </c>
      <c r="N15" s="27">
        <f t="shared" si="0"/>
        <v>3.4041184761358512</v>
      </c>
      <c r="O15" s="152">
        <f t="shared" si="1"/>
        <v>3.7650321882335169</v>
      </c>
      <c r="P15" s="52">
        <f t="shared" si="8"/>
        <v>0.10602266478908018</v>
      </c>
    </row>
    <row r="16" spans="1:16" ht="20.100000000000001" customHeight="1" x14ac:dyDescent="0.25">
      <c r="A16" s="8" t="s">
        <v>171</v>
      </c>
      <c r="B16" s="19">
        <v>5599.13</v>
      </c>
      <c r="C16" s="140">
        <v>3055.5699999999997</v>
      </c>
      <c r="D16" s="247">
        <f t="shared" si="2"/>
        <v>4.7147098394610808E-2</v>
      </c>
      <c r="E16" s="215">
        <f t="shared" si="3"/>
        <v>2.6159425438998279E-2</v>
      </c>
      <c r="F16" s="52">
        <f t="shared" si="4"/>
        <v>-0.45427771814549767</v>
      </c>
      <c r="H16" s="19">
        <v>1270.6280000000002</v>
      </c>
      <c r="I16" s="140">
        <v>801.23</v>
      </c>
      <c r="J16" s="247" t="e">
        <f t="shared" si="5"/>
        <v>#DIV/0!</v>
      </c>
      <c r="K16" s="215" t="e">
        <f t="shared" si="6"/>
        <v>#DIV/0!</v>
      </c>
      <c r="L16" s="52">
        <f t="shared" si="7"/>
        <v>-0.36942204956918945</v>
      </c>
      <c r="N16" s="27">
        <f t="shared" si="0"/>
        <v>2.26933112822885</v>
      </c>
      <c r="O16" s="152">
        <f t="shared" si="1"/>
        <v>2.6221948768969461</v>
      </c>
      <c r="P16" s="52">
        <f t="shared" si="8"/>
        <v>0.1554924022672251</v>
      </c>
    </row>
    <row r="17" spans="1:16" ht="20.100000000000001" customHeight="1" x14ac:dyDescent="0.25">
      <c r="A17" s="8" t="s">
        <v>182</v>
      </c>
      <c r="B17" s="19">
        <v>3723.1800000000003</v>
      </c>
      <c r="C17" s="140">
        <v>3060.21</v>
      </c>
      <c r="D17" s="247">
        <f t="shared" si="2"/>
        <v>3.135078731889545E-2</v>
      </c>
      <c r="E17" s="215">
        <f t="shared" si="3"/>
        <v>2.6199149527805592E-2</v>
      </c>
      <c r="F17" s="52">
        <f t="shared" si="4"/>
        <v>-0.17806552463216932</v>
      </c>
      <c r="H17" s="19">
        <v>812.44599999999991</v>
      </c>
      <c r="I17" s="140">
        <v>763.48699999999997</v>
      </c>
      <c r="J17" s="247" t="e">
        <f t="shared" si="5"/>
        <v>#DIV/0!</v>
      </c>
      <c r="K17" s="215" t="e">
        <f t="shared" si="6"/>
        <v>#DIV/0!</v>
      </c>
      <c r="L17" s="52">
        <f t="shared" si="7"/>
        <v>-6.0261235823673147E-2</v>
      </c>
      <c r="N17" s="27">
        <f t="shared" si="0"/>
        <v>2.1821292550991354</v>
      </c>
      <c r="O17" s="152">
        <f t="shared" si="1"/>
        <v>2.4948843380029473</v>
      </c>
      <c r="P17" s="52">
        <f t="shared" si="8"/>
        <v>0.14332564497404315</v>
      </c>
    </row>
    <row r="18" spans="1:16" ht="20.100000000000001" customHeight="1" x14ac:dyDescent="0.25">
      <c r="A18" s="8" t="s">
        <v>166</v>
      </c>
      <c r="B18" s="19">
        <v>4089.01</v>
      </c>
      <c r="C18" s="140">
        <v>3586.1400000000003</v>
      </c>
      <c r="D18" s="247">
        <f t="shared" si="2"/>
        <v>3.4431234282209476E-2</v>
      </c>
      <c r="E18" s="215">
        <f t="shared" si="3"/>
        <v>3.0701755136949671E-2</v>
      </c>
      <c r="F18" s="52">
        <f t="shared" si="4"/>
        <v>-0.12298086822971817</v>
      </c>
      <c r="H18" s="19">
        <v>842.65700000000004</v>
      </c>
      <c r="I18" s="140">
        <v>653.56000000000006</v>
      </c>
      <c r="J18" s="247" t="e">
        <f t="shared" si="5"/>
        <v>#DIV/0!</v>
      </c>
      <c r="K18" s="215" t="e">
        <f t="shared" si="6"/>
        <v>#DIV/0!</v>
      </c>
      <c r="L18" s="52">
        <f t="shared" si="7"/>
        <v>-0.22440565971682425</v>
      </c>
      <c r="N18" s="27">
        <f t="shared" si="0"/>
        <v>2.0607848843607619</v>
      </c>
      <c r="O18" s="152">
        <f t="shared" si="1"/>
        <v>1.8224609189825272</v>
      </c>
      <c r="P18" s="52">
        <f t="shared" si="8"/>
        <v>-0.11564718238515265</v>
      </c>
    </row>
    <row r="19" spans="1:16" ht="20.100000000000001" customHeight="1" x14ac:dyDescent="0.25">
      <c r="A19" s="8" t="s">
        <v>169</v>
      </c>
      <c r="B19" s="19">
        <v>1379.2199999999998</v>
      </c>
      <c r="C19" s="140">
        <v>2987.74</v>
      </c>
      <c r="D19" s="247">
        <f t="shared" si="2"/>
        <v>1.1613629447398991E-2</v>
      </c>
      <c r="E19" s="215">
        <f t="shared" si="3"/>
        <v>2.5578717476972455E-2</v>
      </c>
      <c r="F19" s="52">
        <f t="shared" si="4"/>
        <v>1.1662533895970189</v>
      </c>
      <c r="H19" s="19">
        <v>447.63400000000001</v>
      </c>
      <c r="I19" s="140">
        <v>639.30599999999993</v>
      </c>
      <c r="J19" s="247" t="e">
        <f t="shared" si="5"/>
        <v>#DIV/0!</v>
      </c>
      <c r="K19" s="215" t="e">
        <f t="shared" si="6"/>
        <v>#DIV/0!</v>
      </c>
      <c r="L19" s="52">
        <f t="shared" si="7"/>
        <v>0.42818910091726703</v>
      </c>
      <c r="N19" s="27">
        <f t="shared" si="0"/>
        <v>3.2455590841200106</v>
      </c>
      <c r="O19" s="152">
        <f t="shared" si="1"/>
        <v>2.1397645042741336</v>
      </c>
      <c r="P19" s="52">
        <f t="shared" si="8"/>
        <v>-0.34071004445931946</v>
      </c>
    </row>
    <row r="20" spans="1:16" ht="20.100000000000001" customHeight="1" x14ac:dyDescent="0.25">
      <c r="A20" s="8" t="s">
        <v>204</v>
      </c>
      <c r="B20" s="19">
        <v>850.72</v>
      </c>
      <c r="C20" s="140">
        <v>1736.5299999999997</v>
      </c>
      <c r="D20" s="247">
        <f t="shared" si="2"/>
        <v>7.16343066623981E-3</v>
      </c>
      <c r="E20" s="215">
        <f t="shared" si="3"/>
        <v>1.4866825848396104E-2</v>
      </c>
      <c r="F20" s="52">
        <f t="shared" si="4"/>
        <v>1.0412474139552375</v>
      </c>
      <c r="H20" s="19">
        <v>232.02299999999997</v>
      </c>
      <c r="I20" s="140">
        <v>488.82900000000001</v>
      </c>
      <c r="J20" s="247" t="e">
        <f t="shared" si="5"/>
        <v>#DIV/0!</v>
      </c>
      <c r="K20" s="215" t="e">
        <f t="shared" si="6"/>
        <v>#DIV/0!</v>
      </c>
      <c r="L20" s="52">
        <f t="shared" si="7"/>
        <v>1.1068126866733043</v>
      </c>
      <c r="N20" s="27">
        <f t="shared" si="0"/>
        <v>2.7273721083317652</v>
      </c>
      <c r="O20" s="152">
        <f t="shared" si="1"/>
        <v>2.8149758426286908</v>
      </c>
      <c r="P20" s="52">
        <f t="shared" si="8"/>
        <v>3.2120198791102846E-2</v>
      </c>
    </row>
    <row r="21" spans="1:16" ht="20.100000000000001" customHeight="1" x14ac:dyDescent="0.25">
      <c r="A21" s="8" t="s">
        <v>174</v>
      </c>
      <c r="B21" s="19">
        <v>1923.5299999999997</v>
      </c>
      <c r="C21" s="140">
        <v>1850.9099999999999</v>
      </c>
      <c r="D21" s="247">
        <f t="shared" si="2"/>
        <v>1.6196955272513001E-2</v>
      </c>
      <c r="E21" s="215">
        <f t="shared" si="3"/>
        <v>1.5846058882400437E-2</v>
      </c>
      <c r="F21" s="52">
        <f t="shared" si="4"/>
        <v>-3.7753505274157356E-2</v>
      </c>
      <c r="H21" s="19">
        <v>532.08600000000001</v>
      </c>
      <c r="I21" s="140">
        <v>476.59500000000003</v>
      </c>
      <c r="J21" s="247" t="e">
        <f t="shared" si="5"/>
        <v>#DIV/0!</v>
      </c>
      <c r="K21" s="215" t="e">
        <f t="shared" si="6"/>
        <v>#DIV/0!</v>
      </c>
      <c r="L21" s="52">
        <f t="shared" si="7"/>
        <v>-0.10428953214330011</v>
      </c>
      <c r="N21" s="27">
        <f t="shared" si="0"/>
        <v>2.7661954843438892</v>
      </c>
      <c r="O21" s="152">
        <f t="shared" si="1"/>
        <v>2.5749226056372274</v>
      </c>
      <c r="P21" s="52">
        <f t="shared" si="8"/>
        <v>-6.9146551568472964E-2</v>
      </c>
    </row>
    <row r="22" spans="1:16" ht="20.100000000000001" customHeight="1" x14ac:dyDescent="0.25">
      <c r="A22" s="8" t="s">
        <v>178</v>
      </c>
      <c r="B22" s="19">
        <v>5862.94</v>
      </c>
      <c r="C22" s="140">
        <v>2119.7799999999997</v>
      </c>
      <c r="D22" s="247">
        <f t="shared" si="2"/>
        <v>4.9368492794719804E-2</v>
      </c>
      <c r="E22" s="215">
        <f t="shared" si="3"/>
        <v>1.81479157267154E-2</v>
      </c>
      <c r="F22" s="52">
        <f t="shared" si="4"/>
        <v>-0.63844419352747939</v>
      </c>
      <c r="H22" s="19">
        <v>1215.98</v>
      </c>
      <c r="I22" s="140">
        <v>468.44300000000004</v>
      </c>
      <c r="J22" s="247" t="e">
        <f t="shared" si="5"/>
        <v>#DIV/0!</v>
      </c>
      <c r="K22" s="215" t="e">
        <f t="shared" si="6"/>
        <v>#DIV/0!</v>
      </c>
      <c r="L22" s="52">
        <f t="shared" si="7"/>
        <v>-0.61476093356798633</v>
      </c>
      <c r="N22" s="27">
        <f t="shared" si="0"/>
        <v>2.0740106499469553</v>
      </c>
      <c r="O22" s="152">
        <f t="shared" si="1"/>
        <v>2.209866118182076</v>
      </c>
      <c r="P22" s="52">
        <f t="shared" si="8"/>
        <v>6.5503746684519373E-2</v>
      </c>
    </row>
    <row r="23" spans="1:16" ht="20.100000000000001" customHeight="1" x14ac:dyDescent="0.25">
      <c r="A23" s="8" t="s">
        <v>203</v>
      </c>
      <c r="B23" s="19">
        <v>1022.71</v>
      </c>
      <c r="C23" s="140">
        <v>1371.1200000000001</v>
      </c>
      <c r="D23" s="247">
        <f t="shared" si="2"/>
        <v>8.6116609185985012E-3</v>
      </c>
      <c r="E23" s="215">
        <f t="shared" si="3"/>
        <v>1.1738468242560089E-2</v>
      </c>
      <c r="F23" s="52">
        <f t="shared" si="4"/>
        <v>0.34067330914922128</v>
      </c>
      <c r="H23" s="19">
        <v>237.33600000000001</v>
      </c>
      <c r="I23" s="140">
        <v>334.23299999999995</v>
      </c>
      <c r="J23" s="247" t="e">
        <f t="shared" si="5"/>
        <v>#DIV/0!</v>
      </c>
      <c r="K23" s="215" t="e">
        <f t="shared" si="6"/>
        <v>#DIV/0!</v>
      </c>
      <c r="L23" s="52">
        <f t="shared" si="7"/>
        <v>0.40826928910911081</v>
      </c>
      <c r="N23" s="27">
        <f t="shared" si="0"/>
        <v>2.3206578599994137</v>
      </c>
      <c r="O23" s="152">
        <f t="shared" si="1"/>
        <v>2.4376640994223693</v>
      </c>
      <c r="P23" s="52">
        <f t="shared" si="8"/>
        <v>5.0419426939128889E-2</v>
      </c>
    </row>
    <row r="24" spans="1:16" ht="20.100000000000001" customHeight="1" x14ac:dyDescent="0.25">
      <c r="A24" s="8" t="s">
        <v>176</v>
      </c>
      <c r="B24" s="19">
        <v>1882.35</v>
      </c>
      <c r="C24" s="140">
        <v>1167.7699999999998</v>
      </c>
      <c r="D24" s="247">
        <f t="shared" si="2"/>
        <v>1.5850201846196756E-2</v>
      </c>
      <c r="E24" s="215">
        <f t="shared" si="3"/>
        <v>9.9975429281276545E-3</v>
      </c>
      <c r="F24" s="52">
        <f t="shared" si="4"/>
        <v>-0.37962121815815347</v>
      </c>
      <c r="H24" s="19">
        <v>413.67700000000002</v>
      </c>
      <c r="I24" s="140">
        <v>318.90100000000001</v>
      </c>
      <c r="J24" s="247" t="e">
        <f t="shared" si="5"/>
        <v>#DIV/0!</v>
      </c>
      <c r="K24" s="215" t="e">
        <f t="shared" si="6"/>
        <v>#DIV/0!</v>
      </c>
      <c r="L24" s="52">
        <f t="shared" si="7"/>
        <v>-0.22910628340468531</v>
      </c>
      <c r="N24" s="27">
        <f t="shared" si="0"/>
        <v>2.1976624963476508</v>
      </c>
      <c r="O24" s="152">
        <f t="shared" si="1"/>
        <v>2.7308545347114594</v>
      </c>
      <c r="P24" s="52">
        <f t="shared" si="8"/>
        <v>0.24261779925258478</v>
      </c>
    </row>
    <row r="25" spans="1:16" ht="20.100000000000001" customHeight="1" x14ac:dyDescent="0.25">
      <c r="A25" s="8" t="s">
        <v>180</v>
      </c>
      <c r="B25" s="19">
        <v>118.78</v>
      </c>
      <c r="C25" s="140">
        <v>164.81</v>
      </c>
      <c r="D25" s="247">
        <f t="shared" si="2"/>
        <v>1.0001790184031934E-3</v>
      </c>
      <c r="E25" s="215">
        <f t="shared" si="3"/>
        <v>1.410975663002748E-3</v>
      </c>
      <c r="F25" s="52">
        <f t="shared" ref="F25:F27" si="9">(C25-B25)/B25</f>
        <v>0.38752315204579896</v>
      </c>
      <c r="H25" s="19">
        <v>225.52</v>
      </c>
      <c r="I25" s="140">
        <v>293.50700000000001</v>
      </c>
      <c r="J25" s="247" t="e">
        <f t="shared" si="5"/>
        <v>#DIV/0!</v>
      </c>
      <c r="K25" s="215" t="e">
        <f t="shared" si="6"/>
        <v>#DIV/0!</v>
      </c>
      <c r="L25" s="52">
        <f t="shared" ref="L25:L29" si="10">(I25-H25)/H25</f>
        <v>0.30146771904930825</v>
      </c>
      <c r="N25" s="27">
        <f t="shared" si="0"/>
        <v>18.98636134029298</v>
      </c>
      <c r="O25" s="152">
        <f t="shared" si="1"/>
        <v>17.808810145015471</v>
      </c>
      <c r="P25" s="52">
        <f t="shared" ref="P25:P29" si="11">(O25-N25)/N25</f>
        <v>-6.202089880057756E-2</v>
      </c>
    </row>
    <row r="26" spans="1:16" ht="20.100000000000001" customHeight="1" x14ac:dyDescent="0.25">
      <c r="A26" s="8" t="s">
        <v>183</v>
      </c>
      <c r="B26" s="19">
        <v>1214.6199999999999</v>
      </c>
      <c r="C26" s="140">
        <v>809.69</v>
      </c>
      <c r="D26" s="247">
        <f t="shared" si="2"/>
        <v>1.022762619408054E-2</v>
      </c>
      <c r="E26" s="215">
        <f t="shared" si="3"/>
        <v>6.9319391091359449E-3</v>
      </c>
      <c r="F26" s="52">
        <f t="shared" si="9"/>
        <v>-0.33337998715647682</v>
      </c>
      <c r="H26" s="19">
        <v>409.036</v>
      </c>
      <c r="I26" s="140">
        <v>271.774</v>
      </c>
      <c r="J26" s="247" t="e">
        <f t="shared" si="5"/>
        <v>#DIV/0!</v>
      </c>
      <c r="K26" s="215" t="e">
        <f t="shared" si="6"/>
        <v>#DIV/0!</v>
      </c>
      <c r="L26" s="52">
        <f t="shared" si="10"/>
        <v>-0.33557437487164943</v>
      </c>
      <c r="N26" s="27">
        <f t="shared" si="0"/>
        <v>3.3676046829461068</v>
      </c>
      <c r="O26" s="152">
        <f t="shared" si="1"/>
        <v>3.3565191616544605</v>
      </c>
      <c r="P26" s="52">
        <f t="shared" si="11"/>
        <v>-3.2918119361766284E-3</v>
      </c>
    </row>
    <row r="27" spans="1:16" ht="20.100000000000001" customHeight="1" x14ac:dyDescent="0.25">
      <c r="A27" s="8" t="s">
        <v>189</v>
      </c>
      <c r="B27" s="19">
        <v>1225.76</v>
      </c>
      <c r="C27" s="140">
        <v>1115.6599999999999</v>
      </c>
      <c r="D27" s="247">
        <f t="shared" si="2"/>
        <v>1.0321429816449724E-2</v>
      </c>
      <c r="E27" s="215">
        <f t="shared" si="3"/>
        <v>9.5514174393886639E-3</v>
      </c>
      <c r="F27" s="52">
        <f t="shared" si="9"/>
        <v>-8.982182482704619E-2</v>
      </c>
      <c r="H27" s="19">
        <v>286.94900000000001</v>
      </c>
      <c r="I27" s="140">
        <v>267.952</v>
      </c>
      <c r="J27" s="247" t="e">
        <f t="shared" si="5"/>
        <v>#DIV/0!</v>
      </c>
      <c r="K27" s="215" t="e">
        <f t="shared" si="6"/>
        <v>#DIV/0!</v>
      </c>
      <c r="L27" s="52">
        <f t="shared" si="10"/>
        <v>-6.6203401998264549E-2</v>
      </c>
      <c r="N27" s="27">
        <f t="shared" si="0"/>
        <v>2.3409884479832921</v>
      </c>
      <c r="O27" s="152">
        <f t="shared" si="1"/>
        <v>2.4017352956994071</v>
      </c>
      <c r="P27" s="52">
        <f t="shared" si="11"/>
        <v>2.594923002223572E-2</v>
      </c>
    </row>
    <row r="28" spans="1:16" ht="20.100000000000001" customHeight="1" x14ac:dyDescent="0.25">
      <c r="A28" s="8" t="s">
        <v>188</v>
      </c>
      <c r="B28" s="19">
        <v>1584.79</v>
      </c>
      <c r="C28" s="140">
        <v>875.74</v>
      </c>
      <c r="D28" s="247">
        <f t="shared" si="2"/>
        <v>1.3344617836127266E-2</v>
      </c>
      <c r="E28" s="215">
        <f t="shared" si="3"/>
        <v>7.4974080888175875E-3</v>
      </c>
      <c r="F28" s="52">
        <f t="shared" ref="F28:F29" si="12">(C28-B28)/B28</f>
        <v>-0.44740943595050447</v>
      </c>
      <c r="H28" s="19">
        <v>515.07899999999995</v>
      </c>
      <c r="I28" s="140">
        <v>266.67700000000002</v>
      </c>
      <c r="J28" s="247" t="e">
        <f t="shared" si="5"/>
        <v>#DIV/0!</v>
      </c>
      <c r="K28" s="215" t="e">
        <f t="shared" si="6"/>
        <v>#DIV/0!</v>
      </c>
      <c r="L28" s="52">
        <f t="shared" si="10"/>
        <v>-0.48226000283451653</v>
      </c>
      <c r="N28" s="27">
        <f t="shared" si="0"/>
        <v>3.2501403971504104</v>
      </c>
      <c r="O28" s="152">
        <f t="shared" si="1"/>
        <v>3.0451618060154844</v>
      </c>
      <c r="P28" s="52">
        <f t="shared" si="11"/>
        <v>-6.3067611268314075E-2</v>
      </c>
    </row>
    <row r="29" spans="1:16" ht="20.100000000000001" customHeight="1" x14ac:dyDescent="0.25">
      <c r="A29" s="8" t="s">
        <v>207</v>
      </c>
      <c r="B29" s="19">
        <v>1434.1599999999999</v>
      </c>
      <c r="C29" s="140">
        <v>1392.75</v>
      </c>
      <c r="D29" s="247">
        <f t="shared" si="2"/>
        <v>1.2076248030250241E-2</v>
      </c>
      <c r="E29" s="215">
        <f t="shared" si="3"/>
        <v>1.1923647561720025E-2</v>
      </c>
      <c r="F29" s="52">
        <f t="shared" si="12"/>
        <v>-2.8874044736988801E-2</v>
      </c>
      <c r="H29" s="19">
        <v>309.94299999999998</v>
      </c>
      <c r="I29" s="140">
        <v>263.54700000000003</v>
      </c>
      <c r="J29" s="247" t="e">
        <f t="shared" si="5"/>
        <v>#DIV/0!</v>
      </c>
      <c r="K29" s="215" t="e">
        <f t="shared" si="6"/>
        <v>#DIV/0!</v>
      </c>
      <c r="L29" s="52">
        <f t="shared" si="10"/>
        <v>-0.14969204014931764</v>
      </c>
      <c r="N29" s="27">
        <f t="shared" si="0"/>
        <v>2.1611465945222292</v>
      </c>
      <c r="O29" s="152">
        <f t="shared" si="1"/>
        <v>1.8922778675282717</v>
      </c>
      <c r="P29" s="52">
        <f t="shared" si="11"/>
        <v>-0.12441022172001115</v>
      </c>
    </row>
    <row r="30" spans="1:16" ht="20.100000000000001" customHeight="1" x14ac:dyDescent="0.25">
      <c r="A30" s="8" t="s">
        <v>187</v>
      </c>
      <c r="B30" s="19">
        <v>669.05</v>
      </c>
      <c r="C30" s="140">
        <v>672.04</v>
      </c>
      <c r="D30" s="247">
        <f t="shared" si="2"/>
        <v>5.6336906235280055E-3</v>
      </c>
      <c r="E30" s="215">
        <f t="shared" si="3"/>
        <v>5.7534863452725366E-3</v>
      </c>
      <c r="F30" s="52">
        <f t="shared" ref="F30" si="13">(C30-B30)/B30</f>
        <v>4.4690232419101854E-3</v>
      </c>
      <c r="H30" s="19">
        <v>227.41299999999998</v>
      </c>
      <c r="I30" s="140">
        <v>241.97300000000001</v>
      </c>
      <c r="J30" s="247" t="e">
        <f t="shared" si="5"/>
        <v>#DIV/0!</v>
      </c>
      <c r="K30" s="215" t="e">
        <f t="shared" si="6"/>
        <v>#DIV/0!</v>
      </c>
      <c r="L30" s="52">
        <f t="shared" ref="L30" si="14">(I30-H30)/H30</f>
        <v>6.4024484088420763E-2</v>
      </c>
      <c r="N30" s="27">
        <f t="shared" si="0"/>
        <v>3.3990434197743067</v>
      </c>
      <c r="O30" s="152">
        <f t="shared" si="1"/>
        <v>3.600574370573181</v>
      </c>
      <c r="P30" s="52">
        <f t="shared" ref="P30" si="15">(O30-N30)/N30</f>
        <v>5.9290490267481122E-2</v>
      </c>
    </row>
    <row r="31" spans="1:16" ht="20.100000000000001" customHeight="1" x14ac:dyDescent="0.25">
      <c r="A31" s="8" t="s">
        <v>184</v>
      </c>
      <c r="B31" s="19">
        <v>330.76</v>
      </c>
      <c r="C31" s="140">
        <v>672.17</v>
      </c>
      <c r="D31" s="247">
        <f t="shared" si="2"/>
        <v>2.785142381941743E-3</v>
      </c>
      <c r="E31" s="215">
        <f t="shared" si="3"/>
        <v>5.7545993046572239E-3</v>
      </c>
      <c r="F31" s="52">
        <f t="shared" ref="F31:F32" si="16">(C31-B31)/B31</f>
        <v>1.032198572983432</v>
      </c>
      <c r="H31" s="19">
        <v>97.164000000000001</v>
      </c>
      <c r="I31" s="140">
        <v>206.17500000000001</v>
      </c>
      <c r="J31" s="247" t="e">
        <f t="shared" si="5"/>
        <v>#DIV/0!</v>
      </c>
      <c r="K31" s="215" t="e">
        <f t="shared" si="6"/>
        <v>#DIV/0!</v>
      </c>
      <c r="L31" s="52">
        <f t="shared" ref="L31:L32" si="17">(I31-H31)/H31</f>
        <v>1.1219278745214278</v>
      </c>
      <c r="N31" s="27">
        <f t="shared" si="0"/>
        <v>2.9375982585560529</v>
      </c>
      <c r="O31" s="152">
        <f t="shared" si="1"/>
        <v>3.0673044021601683</v>
      </c>
      <c r="P31" s="52">
        <f t="shared" ref="P31:P32" si="18">(O31-N31)/N31</f>
        <v>4.4153805996559624E-2</v>
      </c>
    </row>
    <row r="32" spans="1:16" ht="20.100000000000001" customHeight="1" thickBot="1" x14ac:dyDescent="0.3">
      <c r="A32" s="8" t="s">
        <v>17</v>
      </c>
      <c r="B32" s="19">
        <f>B33-SUM(B7:B31)</f>
        <v>6472.9799999999377</v>
      </c>
      <c r="C32" s="140">
        <f>C33-SUM(C7:C31)</f>
        <v>7673.829999999929</v>
      </c>
      <c r="D32" s="247">
        <f t="shared" si="2"/>
        <v>5.4505293673543023E-2</v>
      </c>
      <c r="E32" s="215">
        <f t="shared" si="3"/>
        <v>6.569739319228371E-2</v>
      </c>
      <c r="F32" s="52">
        <f t="shared" si="16"/>
        <v>0.1855173351377577</v>
      </c>
      <c r="H32" s="19">
        <f>H33-SUM(H7:H31)</f>
        <v>-28680.454999999998</v>
      </c>
      <c r="I32" s="140">
        <f>I33-SUM(I7:I31)</f>
        <v>-27235.558000000008</v>
      </c>
      <c r="J32" s="247" t="e">
        <f t="shared" si="5"/>
        <v>#DIV/0!</v>
      </c>
      <c r="K32" s="215" t="e">
        <f t="shared" si="6"/>
        <v>#DIV/0!</v>
      </c>
      <c r="L32" s="52">
        <f t="shared" si="17"/>
        <v>-5.0379151934653407E-2</v>
      </c>
      <c r="N32" s="27">
        <f t="shared" si="0"/>
        <v>-44.307961711607753</v>
      </c>
      <c r="O32" s="152">
        <f t="shared" si="1"/>
        <v>-35.491479482866133</v>
      </c>
      <c r="P32" s="52">
        <f t="shared" si="18"/>
        <v>-0.19898189598804963</v>
      </c>
    </row>
    <row r="33" spans="1:16" ht="26.25" customHeight="1" thickBot="1" x14ac:dyDescent="0.3">
      <c r="A33" s="12" t="s">
        <v>18</v>
      </c>
      <c r="B33" s="17">
        <v>118758.73999999995</v>
      </c>
      <c r="C33" s="145">
        <v>116805.69999999994</v>
      </c>
      <c r="D33" s="243">
        <f>SUM(D7:D32)</f>
        <v>1</v>
      </c>
      <c r="E33" s="244">
        <f>SUM(E7:E32)</f>
        <v>0.99999999999999978</v>
      </c>
      <c r="F33" s="57">
        <f t="shared" si="4"/>
        <v>-1.6445442247029641E-2</v>
      </c>
      <c r="G33" s="1"/>
      <c r="H33" s="17"/>
      <c r="I33" s="145"/>
      <c r="J33" s="243" t="e">
        <f>SUM(J7:J32)</f>
        <v>#DIV/0!</v>
      </c>
      <c r="K33" s="244" t="e">
        <f>SUM(K7:K32)</f>
        <v>#DIV/0!</v>
      </c>
      <c r="L33" s="57" t="e">
        <f t="shared" si="7"/>
        <v>#DIV/0!</v>
      </c>
      <c r="N33" s="29">
        <f t="shared" si="0"/>
        <v>0</v>
      </c>
      <c r="O33" s="146">
        <f t="shared" si="1"/>
        <v>0</v>
      </c>
      <c r="P33" s="57" t="e">
        <f t="shared" si="8"/>
        <v>#DIV/0!</v>
      </c>
    </row>
    <row r="35" spans="1:16" ht="15.75" thickBot="1" x14ac:dyDescent="0.3"/>
    <row r="36" spans="1:16" x14ac:dyDescent="0.25">
      <c r="A36" s="372" t="s">
        <v>2</v>
      </c>
      <c r="B36" s="366" t="s">
        <v>1</v>
      </c>
      <c r="C36" s="359"/>
      <c r="D36" s="366" t="s">
        <v>104</v>
      </c>
      <c r="E36" s="359"/>
      <c r="F36" s="130" t="s">
        <v>0</v>
      </c>
      <c r="H36" s="375" t="s">
        <v>19</v>
      </c>
      <c r="I36" s="376"/>
      <c r="J36" s="366" t="s">
        <v>104</v>
      </c>
      <c r="K36" s="364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3"/>
      <c r="B37" s="367" t="str">
        <f>B5</f>
        <v>jan-fev</v>
      </c>
      <c r="C37" s="361"/>
      <c r="D37" s="367" t="str">
        <f>B5</f>
        <v>jan-fev</v>
      </c>
      <c r="E37" s="361"/>
      <c r="F37" s="131" t="str">
        <f>F5</f>
        <v>2025/2024</v>
      </c>
      <c r="H37" s="356" t="str">
        <f>B5</f>
        <v>jan-fev</v>
      </c>
      <c r="I37" s="361"/>
      <c r="J37" s="367" t="str">
        <f>B5</f>
        <v>jan-fev</v>
      </c>
      <c r="K37" s="357"/>
      <c r="L37" s="131" t="str">
        <f>L5</f>
        <v>2025/2024</v>
      </c>
      <c r="N37" s="356" t="str">
        <f>B5</f>
        <v>jan-fev</v>
      </c>
      <c r="O37" s="357"/>
      <c r="P37" s="131" t="str">
        <f>P5</f>
        <v>2025/2024</v>
      </c>
    </row>
    <row r="38" spans="1:16" ht="19.5" customHeight="1" thickBot="1" x14ac:dyDescent="0.3">
      <c r="A38" s="374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173</v>
      </c>
      <c r="B39" s="39">
        <v>9699.44</v>
      </c>
      <c r="C39" s="147">
        <v>15474.060000000001</v>
      </c>
      <c r="D39" s="247">
        <f t="shared" ref="D39:D61" si="19">B39/$B$62</f>
        <v>0.19197570436884739</v>
      </c>
      <c r="E39" s="246">
        <f t="shared" ref="E39:E61" si="20">C39/$C$62</f>
        <v>0.31166742230046895</v>
      </c>
      <c r="F39" s="52">
        <f>(C39-B39)/B39</f>
        <v>0.59535602055376402</v>
      </c>
      <c r="H39" s="39">
        <v>2433.9359999999997</v>
      </c>
      <c r="I39" s="147">
        <v>3544.3540000000003</v>
      </c>
      <c r="J39" s="247">
        <f t="shared" ref="J39:J61" si="21">H39/$H$62</f>
        <v>0.20372571737360679</v>
      </c>
      <c r="K39" s="246">
        <f t="shared" ref="K39:K61" si="22">I39/$I$62</f>
        <v>0.31041979733993996</v>
      </c>
      <c r="L39" s="52">
        <f>(I39-H39)/H39</f>
        <v>0.45622317102832644</v>
      </c>
      <c r="N39" s="27">
        <f t="shared" ref="N39:N62" si="23">(H39/B39)*10</f>
        <v>2.5093572412427929</v>
      </c>
      <c r="O39" s="151">
        <f t="shared" ref="O39:O62" si="24">(I39/C39)*10</f>
        <v>2.2905132848134233</v>
      </c>
      <c r="P39" s="61">
        <f t="shared" si="8"/>
        <v>-8.7211160225629802E-2</v>
      </c>
    </row>
    <row r="40" spans="1:16" ht="20.100000000000001" customHeight="1" x14ac:dyDescent="0.25">
      <c r="A40" s="38" t="s">
        <v>177</v>
      </c>
      <c r="B40" s="19">
        <v>9285.3000000000011</v>
      </c>
      <c r="C40" s="140">
        <v>9066.4900000000016</v>
      </c>
      <c r="D40" s="247">
        <f t="shared" si="19"/>
        <v>0.18377885813779546</v>
      </c>
      <c r="E40" s="215">
        <f t="shared" si="20"/>
        <v>0.18261074130596489</v>
      </c>
      <c r="F40" s="52">
        <f t="shared" ref="F40:F62" si="25">(C40-B40)/B40</f>
        <v>-2.356520521684808E-2</v>
      </c>
      <c r="H40" s="19">
        <v>2117.0459999999998</v>
      </c>
      <c r="I40" s="140">
        <v>2064.6689999999999</v>
      </c>
      <c r="J40" s="247">
        <f t="shared" si="21"/>
        <v>0.17720133769455104</v>
      </c>
      <c r="K40" s="215">
        <f t="shared" si="22"/>
        <v>0.18082678325981447</v>
      </c>
      <c r="L40" s="52">
        <f t="shared" ref="L40:L62" si="26">(I40-H40)/H40</f>
        <v>-2.4740605541872948E-2</v>
      </c>
      <c r="N40" s="27">
        <f t="shared" si="23"/>
        <v>2.2799974152692961</v>
      </c>
      <c r="O40" s="152">
        <f t="shared" si="24"/>
        <v>2.2772528288235021</v>
      </c>
      <c r="P40" s="52">
        <f t="shared" si="8"/>
        <v>-1.2037673496528224E-3</v>
      </c>
    </row>
    <row r="41" spans="1:16" ht="20.100000000000001" customHeight="1" x14ac:dyDescent="0.25">
      <c r="A41" s="38" t="s">
        <v>181</v>
      </c>
      <c r="B41" s="19">
        <v>8817.720000000003</v>
      </c>
      <c r="C41" s="140">
        <v>7493</v>
      </c>
      <c r="D41" s="247">
        <f t="shared" si="19"/>
        <v>0.17452430325124682</v>
      </c>
      <c r="E41" s="215">
        <f t="shared" si="20"/>
        <v>0.1509186338489972</v>
      </c>
      <c r="F41" s="52">
        <f t="shared" si="25"/>
        <v>-0.1502338472983949</v>
      </c>
      <c r="H41" s="19">
        <v>1787.2919999999999</v>
      </c>
      <c r="I41" s="140">
        <v>1494.7599999999998</v>
      </c>
      <c r="J41" s="247">
        <f t="shared" si="21"/>
        <v>0.14960021334008308</v>
      </c>
      <c r="K41" s="215">
        <f t="shared" si="22"/>
        <v>0.13091330501181558</v>
      </c>
      <c r="L41" s="52">
        <f t="shared" si="26"/>
        <v>-0.1636733113559509</v>
      </c>
      <c r="N41" s="27">
        <f t="shared" si="23"/>
        <v>2.0269321321157845</v>
      </c>
      <c r="O41" s="152">
        <f t="shared" si="24"/>
        <v>1.9948752168690775</v>
      </c>
      <c r="P41" s="52">
        <f t="shared" si="8"/>
        <v>-1.5815485254183026E-2</v>
      </c>
    </row>
    <row r="42" spans="1:16" ht="20.100000000000001" customHeight="1" x14ac:dyDescent="0.25">
      <c r="A42" s="38" t="s">
        <v>172</v>
      </c>
      <c r="B42" s="19">
        <v>5414.0999999999995</v>
      </c>
      <c r="C42" s="140">
        <v>4982.4400000000005</v>
      </c>
      <c r="D42" s="247">
        <f t="shared" si="19"/>
        <v>0.10715831646191702</v>
      </c>
      <c r="E42" s="215">
        <f t="shared" si="20"/>
        <v>0.10035273428995031</v>
      </c>
      <c r="F42" s="52">
        <f t="shared" si="25"/>
        <v>-7.9728856134906809E-2</v>
      </c>
      <c r="H42" s="19">
        <v>1499.623</v>
      </c>
      <c r="I42" s="140">
        <v>1267.742</v>
      </c>
      <c r="J42" s="247">
        <f t="shared" si="21"/>
        <v>0.12552169468094493</v>
      </c>
      <c r="K42" s="215">
        <f t="shared" si="22"/>
        <v>0.11103073076767449</v>
      </c>
      <c r="L42" s="52">
        <f t="shared" si="26"/>
        <v>-0.15462619605060743</v>
      </c>
      <c r="N42" s="27">
        <f t="shared" si="23"/>
        <v>2.7698472506972536</v>
      </c>
      <c r="O42" s="152">
        <f t="shared" si="24"/>
        <v>2.5444200030507136</v>
      </c>
      <c r="P42" s="52">
        <f t="shared" si="8"/>
        <v>-8.1386165821885376E-2</v>
      </c>
    </row>
    <row r="43" spans="1:16" ht="20.100000000000001" customHeight="1" x14ac:dyDescent="0.25">
      <c r="A43" s="38" t="s">
        <v>171</v>
      </c>
      <c r="B43" s="19">
        <v>5599.13</v>
      </c>
      <c r="C43" s="140">
        <v>3055.5699999999997</v>
      </c>
      <c r="D43" s="247">
        <f t="shared" si="19"/>
        <v>0.11082051392686015</v>
      </c>
      <c r="E43" s="215">
        <f t="shared" si="20"/>
        <v>6.1543100230879534E-2</v>
      </c>
      <c r="F43" s="52">
        <f t="shared" si="25"/>
        <v>-0.45427771814549767</v>
      </c>
      <c r="H43" s="19">
        <v>1270.6280000000002</v>
      </c>
      <c r="I43" s="140">
        <v>801.23</v>
      </c>
      <c r="J43" s="247">
        <f t="shared" si="21"/>
        <v>0.10635431696437019</v>
      </c>
      <c r="K43" s="215">
        <f t="shared" si="22"/>
        <v>7.0172915635029712E-2</v>
      </c>
      <c r="L43" s="52">
        <f t="shared" si="26"/>
        <v>-0.36942204956918945</v>
      </c>
      <c r="N43" s="27">
        <f t="shared" si="23"/>
        <v>2.26933112822885</v>
      </c>
      <c r="O43" s="152">
        <f t="shared" si="24"/>
        <v>2.6221948768969461</v>
      </c>
      <c r="P43" s="52">
        <f t="shared" ref="P43:P50" si="27">(O43-N43)/N43</f>
        <v>0.1554924022672251</v>
      </c>
    </row>
    <row r="44" spans="1:16" ht="20.100000000000001" customHeight="1" x14ac:dyDescent="0.25">
      <c r="A44" s="38" t="s">
        <v>166</v>
      </c>
      <c r="B44" s="19">
        <v>4089.01</v>
      </c>
      <c r="C44" s="140">
        <v>3586.1400000000003</v>
      </c>
      <c r="D44" s="247">
        <f t="shared" si="19"/>
        <v>8.0931535730027773E-2</v>
      </c>
      <c r="E44" s="215">
        <f t="shared" si="20"/>
        <v>7.222946077555624E-2</v>
      </c>
      <c r="F44" s="52">
        <f t="shared" ref="F44:F55" si="28">(C44-B44)/B44</f>
        <v>-0.12298086822971817</v>
      </c>
      <c r="H44" s="19">
        <v>842.65700000000004</v>
      </c>
      <c r="I44" s="140">
        <v>653.56000000000006</v>
      </c>
      <c r="J44" s="247">
        <f t="shared" si="21"/>
        <v>7.0532216880349941E-2</v>
      </c>
      <c r="K44" s="215">
        <f t="shared" si="22"/>
        <v>5.7239757301186953E-2</v>
      </c>
      <c r="L44" s="52">
        <f t="shared" ref="L44:L55" si="29">(I44-H44)/H44</f>
        <v>-0.22440565971682425</v>
      </c>
      <c r="N44" s="27">
        <f t="shared" si="23"/>
        <v>2.0607848843607619</v>
      </c>
      <c r="O44" s="152">
        <f t="shared" si="24"/>
        <v>1.8224609189825272</v>
      </c>
      <c r="P44" s="52">
        <f t="shared" si="27"/>
        <v>-0.11564718238515265</v>
      </c>
    </row>
    <row r="45" spans="1:16" ht="20.100000000000001" customHeight="1" x14ac:dyDescent="0.25">
      <c r="A45" s="38" t="s">
        <v>174</v>
      </c>
      <c r="B45" s="19">
        <v>1923.5299999999997</v>
      </c>
      <c r="C45" s="140">
        <v>1850.9099999999999</v>
      </c>
      <c r="D45" s="247">
        <f t="shared" si="19"/>
        <v>3.8071375937642683E-2</v>
      </c>
      <c r="E45" s="215">
        <f t="shared" si="20"/>
        <v>3.7279702199045431E-2</v>
      </c>
      <c r="F45" s="52">
        <f t="shared" si="28"/>
        <v>-3.7753505274157356E-2</v>
      </c>
      <c r="H45" s="19">
        <v>532.08600000000001</v>
      </c>
      <c r="I45" s="140">
        <v>476.59500000000003</v>
      </c>
      <c r="J45" s="247">
        <f t="shared" si="21"/>
        <v>4.453675119413697E-2</v>
      </c>
      <c r="K45" s="215">
        <f t="shared" si="22"/>
        <v>4.1740899276209061E-2</v>
      </c>
      <c r="L45" s="52">
        <f t="shared" si="29"/>
        <v>-0.10428953214330011</v>
      </c>
      <c r="N45" s="27">
        <f t="shared" si="23"/>
        <v>2.7661954843438892</v>
      </c>
      <c r="O45" s="152">
        <f t="shared" si="24"/>
        <v>2.5749226056372274</v>
      </c>
      <c r="P45" s="52">
        <f t="shared" si="27"/>
        <v>-6.9146551568472964E-2</v>
      </c>
    </row>
    <row r="46" spans="1:16" ht="20.100000000000001" customHeight="1" x14ac:dyDescent="0.25">
      <c r="A46" s="38" t="s">
        <v>176</v>
      </c>
      <c r="B46" s="19">
        <v>1882.35</v>
      </c>
      <c r="C46" s="140">
        <v>1167.7699999999998</v>
      </c>
      <c r="D46" s="247">
        <f t="shared" si="19"/>
        <v>3.7256322748395763E-2</v>
      </c>
      <c r="E46" s="215">
        <f t="shared" si="20"/>
        <v>2.3520386100339442E-2</v>
      </c>
      <c r="F46" s="52">
        <f t="shared" si="28"/>
        <v>-0.37962121815815347</v>
      </c>
      <c r="H46" s="19">
        <v>413.67700000000002</v>
      </c>
      <c r="I46" s="140">
        <v>318.90100000000001</v>
      </c>
      <c r="J46" s="247">
        <f t="shared" si="21"/>
        <v>3.4625661309895389E-2</v>
      </c>
      <c r="K46" s="215">
        <f t="shared" si="22"/>
        <v>2.7929824106594375E-2</v>
      </c>
      <c r="L46" s="52">
        <f t="shared" si="29"/>
        <v>-0.22910628340468531</v>
      </c>
      <c r="N46" s="27">
        <f t="shared" si="23"/>
        <v>2.1976624963476508</v>
      </c>
      <c r="O46" s="152">
        <f t="shared" si="24"/>
        <v>2.7308545347114594</v>
      </c>
      <c r="P46" s="52">
        <f t="shared" si="27"/>
        <v>0.24261779925258478</v>
      </c>
    </row>
    <row r="47" spans="1:16" ht="20.100000000000001" customHeight="1" x14ac:dyDescent="0.25">
      <c r="A47" s="38" t="s">
        <v>183</v>
      </c>
      <c r="B47" s="19">
        <v>1214.6199999999999</v>
      </c>
      <c r="C47" s="140">
        <v>809.69</v>
      </c>
      <c r="D47" s="247">
        <f t="shared" si="19"/>
        <v>2.4040308516830804E-2</v>
      </c>
      <c r="E47" s="215">
        <f t="shared" si="20"/>
        <v>1.6308195467929342E-2</v>
      </c>
      <c r="F47" s="52">
        <f t="shared" si="28"/>
        <v>-0.33337998715647682</v>
      </c>
      <c r="H47" s="19">
        <v>409.036</v>
      </c>
      <c r="I47" s="140">
        <v>271.774</v>
      </c>
      <c r="J47" s="247">
        <f t="shared" si="21"/>
        <v>3.4237199553164351E-2</v>
      </c>
      <c r="K47" s="215">
        <f t="shared" si="22"/>
        <v>2.3802371321336651E-2</v>
      </c>
      <c r="L47" s="52">
        <f t="shared" si="29"/>
        <v>-0.33557437487164943</v>
      </c>
      <c r="N47" s="27">
        <f t="shared" si="23"/>
        <v>3.3676046829461068</v>
      </c>
      <c r="O47" s="152">
        <f t="shared" si="24"/>
        <v>3.3565191616544605</v>
      </c>
      <c r="P47" s="52">
        <f t="shared" si="27"/>
        <v>-3.2918119361766284E-3</v>
      </c>
    </row>
    <row r="48" spans="1:16" ht="20.100000000000001" customHeight="1" x14ac:dyDescent="0.25">
      <c r="A48" s="38" t="s">
        <v>179</v>
      </c>
      <c r="B48" s="19">
        <v>574.91</v>
      </c>
      <c r="C48" s="140">
        <v>590.5</v>
      </c>
      <c r="D48" s="247">
        <f t="shared" si="19"/>
        <v>1.1378878801115738E-2</v>
      </c>
      <c r="E48" s="215">
        <f t="shared" si="20"/>
        <v>1.1893427637506053E-2</v>
      </c>
      <c r="F48" s="52">
        <f t="shared" si="28"/>
        <v>2.7117287923327186E-2</v>
      </c>
      <c r="H48" s="19">
        <v>156.304</v>
      </c>
      <c r="I48" s="140">
        <v>143.523</v>
      </c>
      <c r="J48" s="247">
        <f t="shared" si="21"/>
        <v>1.3082983500126643E-2</v>
      </c>
      <c r="K48" s="215">
        <f t="shared" si="22"/>
        <v>1.2569957903081973E-2</v>
      </c>
      <c r="L48" s="52">
        <f t="shared" si="29"/>
        <v>-8.1770140239533259E-2</v>
      </c>
      <c r="N48" s="27">
        <f t="shared" si="23"/>
        <v>2.7187559791967439</v>
      </c>
      <c r="O48" s="152">
        <f t="shared" si="24"/>
        <v>2.4305334462320065</v>
      </c>
      <c r="P48" s="52">
        <f t="shared" si="27"/>
        <v>-0.10601265254040663</v>
      </c>
    </row>
    <row r="49" spans="1:16" ht="20.100000000000001" customHeight="1" x14ac:dyDescent="0.25">
      <c r="A49" s="38" t="s">
        <v>190</v>
      </c>
      <c r="B49" s="19">
        <v>550.61999999999989</v>
      </c>
      <c r="C49" s="140">
        <v>414.94000000000005</v>
      </c>
      <c r="D49" s="247">
        <f t="shared" si="19"/>
        <v>1.0898120132664847E-2</v>
      </c>
      <c r="E49" s="215">
        <f t="shared" si="20"/>
        <v>8.3574239862942625E-3</v>
      </c>
      <c r="F49" s="52">
        <f t="shared" si="28"/>
        <v>-0.24641313428498759</v>
      </c>
      <c r="H49" s="19">
        <v>146.334</v>
      </c>
      <c r="I49" s="140">
        <v>118.56099999999999</v>
      </c>
      <c r="J49" s="247">
        <f t="shared" si="21"/>
        <v>1.2248472895815411E-2</v>
      </c>
      <c r="K49" s="215">
        <f t="shared" si="22"/>
        <v>1.038374879947675E-2</v>
      </c>
      <c r="L49" s="52">
        <f t="shared" si="29"/>
        <v>-0.18979184605081534</v>
      </c>
      <c r="N49" s="27">
        <f t="shared" ref="N49" si="30">(H49/B49)*10</f>
        <v>2.657622316661219</v>
      </c>
      <c r="O49" s="152">
        <f t="shared" ref="O49" si="31">(I49/C49)*10</f>
        <v>2.8573046705547784</v>
      </c>
      <c r="P49" s="52">
        <f t="shared" ref="P49" si="32">(O49-N49)/N49</f>
        <v>7.5135715350411858E-2</v>
      </c>
    </row>
    <row r="50" spans="1:16" ht="20.100000000000001" customHeight="1" x14ac:dyDescent="0.25">
      <c r="A50" s="38" t="s">
        <v>193</v>
      </c>
      <c r="B50" s="19">
        <v>433.36</v>
      </c>
      <c r="C50" s="140">
        <v>285.16999999999996</v>
      </c>
      <c r="D50" s="247">
        <f t="shared" si="19"/>
        <v>8.5772571659068677E-3</v>
      </c>
      <c r="E50" s="215">
        <f t="shared" si="20"/>
        <v>5.743689685669095E-3</v>
      </c>
      <c r="F50" s="52">
        <f t="shared" si="28"/>
        <v>-0.34195587963817625</v>
      </c>
      <c r="H50" s="19">
        <v>106.009</v>
      </c>
      <c r="I50" s="140">
        <v>96.459000000000003</v>
      </c>
      <c r="J50" s="247">
        <f t="shared" si="21"/>
        <v>8.8731830142857841E-3</v>
      </c>
      <c r="K50" s="215">
        <f t="shared" si="22"/>
        <v>8.4480227515686263E-3</v>
      </c>
      <c r="L50" s="52">
        <f t="shared" si="29"/>
        <v>-9.0086690752671922E-2</v>
      </c>
      <c r="N50" s="27">
        <f t="shared" si="23"/>
        <v>2.4462110023998522</v>
      </c>
      <c r="O50" s="152">
        <f t="shared" si="24"/>
        <v>3.3825086790335597</v>
      </c>
      <c r="P50" s="52">
        <f t="shared" si="27"/>
        <v>0.38275425779507727</v>
      </c>
    </row>
    <row r="51" spans="1:16" ht="20.100000000000001" customHeight="1" x14ac:dyDescent="0.25">
      <c r="A51" s="38" t="s">
        <v>197</v>
      </c>
      <c r="B51" s="19">
        <v>202.75000000000003</v>
      </c>
      <c r="C51" s="140">
        <v>279.58</v>
      </c>
      <c r="D51" s="247">
        <f t="shared" si="19"/>
        <v>4.0129197212193501E-3</v>
      </c>
      <c r="E51" s="215">
        <f t="shared" si="20"/>
        <v>5.6310999134529076E-3</v>
      </c>
      <c r="F51" s="52">
        <f t="shared" si="28"/>
        <v>0.37893958076448803</v>
      </c>
      <c r="H51" s="19">
        <v>45.141999999999996</v>
      </c>
      <c r="I51" s="140">
        <v>52.101000000000006</v>
      </c>
      <c r="J51" s="247">
        <f t="shared" si="21"/>
        <v>3.7784832196406798E-3</v>
      </c>
      <c r="K51" s="215">
        <f t="shared" si="22"/>
        <v>4.5630831065994575E-3</v>
      </c>
      <c r="L51" s="52">
        <f t="shared" si="29"/>
        <v>0.154157990341589</v>
      </c>
      <c r="N51" s="27">
        <f t="shared" ref="N51" si="33">(H51/B51)*10</f>
        <v>2.2264858199753386</v>
      </c>
      <c r="O51" s="152">
        <f t="shared" ref="O51" si="34">(I51/C51)*10</f>
        <v>1.8635453179769657</v>
      </c>
      <c r="P51" s="52">
        <f t="shared" ref="P51" si="35">(O51-N51)/N51</f>
        <v>-0.16301047091438156</v>
      </c>
    </row>
    <row r="52" spans="1:16" ht="20.100000000000001" customHeight="1" x14ac:dyDescent="0.25">
      <c r="A52" s="38" t="s">
        <v>195</v>
      </c>
      <c r="B52" s="19">
        <v>12.72</v>
      </c>
      <c r="C52" s="140">
        <v>250.8</v>
      </c>
      <c r="D52" s="247">
        <f t="shared" si="19"/>
        <v>2.5175999434727558E-4</v>
      </c>
      <c r="E52" s="215">
        <f t="shared" si="20"/>
        <v>5.0514337874454163E-3</v>
      </c>
      <c r="F52" s="52">
        <f t="shared" si="28"/>
        <v>18.716981132075471</v>
      </c>
      <c r="H52" s="19">
        <v>2.2309999999999999</v>
      </c>
      <c r="I52" s="140">
        <v>25.206999999999997</v>
      </c>
      <c r="J52" s="247">
        <f t="shared" si="21"/>
        <v>1.8673953442511091E-4</v>
      </c>
      <c r="K52" s="215">
        <f t="shared" si="22"/>
        <v>2.2076665681666861E-3</v>
      </c>
      <c r="L52" s="52">
        <f t="shared" si="29"/>
        <v>10.298520842671447</v>
      </c>
      <c r="N52" s="27">
        <f t="shared" ref="N52:N53" si="36">(H52/B52)*10</f>
        <v>1.7539308176100628</v>
      </c>
      <c r="O52" s="152">
        <f t="shared" ref="O52:O53" si="37">(I52/C52)*10</f>
        <v>1.0050637958532693</v>
      </c>
      <c r="P52" s="52">
        <f t="shared" ref="P52:P53" si="38">(O52-N52)/N52</f>
        <v>-0.42696497161570657</v>
      </c>
    </row>
    <row r="53" spans="1:16" ht="20.100000000000001" customHeight="1" x14ac:dyDescent="0.25">
      <c r="A53" s="38" t="s">
        <v>194</v>
      </c>
      <c r="B53" s="19">
        <v>319.86</v>
      </c>
      <c r="C53" s="140">
        <v>101.52</v>
      </c>
      <c r="D53" s="247">
        <f t="shared" si="19"/>
        <v>6.330813820119463E-3</v>
      </c>
      <c r="E53" s="215">
        <f t="shared" si="20"/>
        <v>2.0447430546310149E-3</v>
      </c>
      <c r="F53" s="52">
        <f t="shared" si="28"/>
        <v>-0.68261114237478904</v>
      </c>
      <c r="H53" s="19">
        <v>65.274000000000001</v>
      </c>
      <c r="I53" s="140">
        <v>22.776</v>
      </c>
      <c r="J53" s="247">
        <f t="shared" si="21"/>
        <v>5.4635752443140699E-3</v>
      </c>
      <c r="K53" s="215">
        <f t="shared" si="22"/>
        <v>1.9947559708241537E-3</v>
      </c>
      <c r="L53" s="52">
        <f t="shared" si="29"/>
        <v>-0.65107087048441958</v>
      </c>
      <c r="N53" s="27">
        <f t="shared" si="36"/>
        <v>2.0407053085725004</v>
      </c>
      <c r="O53" s="152">
        <f t="shared" si="37"/>
        <v>2.2434988179669033</v>
      </c>
      <c r="P53" s="52">
        <f t="shared" si="38"/>
        <v>9.9374225441820188E-2</v>
      </c>
    </row>
    <row r="54" spans="1:16" ht="20.100000000000001" customHeight="1" x14ac:dyDescent="0.25">
      <c r="A54" s="38" t="s">
        <v>199</v>
      </c>
      <c r="B54" s="19">
        <v>1.64</v>
      </c>
      <c r="C54" s="140">
        <v>81.86</v>
      </c>
      <c r="D54" s="247">
        <f t="shared" si="19"/>
        <v>3.2459621912699049E-5</v>
      </c>
      <c r="E54" s="215">
        <f t="shared" si="20"/>
        <v>1.6487654299851744E-3</v>
      </c>
      <c r="F54" s="52">
        <f t="shared" si="28"/>
        <v>48.914634146341463</v>
      </c>
      <c r="H54" s="19">
        <v>0.67900000000000005</v>
      </c>
      <c r="I54" s="140">
        <v>18.867000000000001</v>
      </c>
      <c r="J54" s="247">
        <f t="shared" si="21"/>
        <v>5.6833771346772895E-5</v>
      </c>
      <c r="K54" s="215">
        <f t="shared" si="22"/>
        <v>1.652399934208786E-3</v>
      </c>
      <c r="L54" s="52">
        <f t="shared" si="29"/>
        <v>26.786450662739323</v>
      </c>
      <c r="N54" s="27">
        <f t="shared" ref="N54" si="39">(H54/B54)*10</f>
        <v>4.1402439024390247</v>
      </c>
      <c r="O54" s="152">
        <f t="shared" ref="O54" si="40">(I54/C54)*10</f>
        <v>2.3047886635719523</v>
      </c>
      <c r="P54" s="52">
        <f t="shared" ref="P54" si="41">(O54-N54)/N54</f>
        <v>-0.44332055843033852</v>
      </c>
    </row>
    <row r="55" spans="1:16" ht="20.100000000000001" customHeight="1" x14ac:dyDescent="0.25">
      <c r="A55" s="38" t="s">
        <v>196</v>
      </c>
      <c r="B55" s="19">
        <v>120.09</v>
      </c>
      <c r="C55" s="140">
        <v>43.61999999999999</v>
      </c>
      <c r="D55" s="247">
        <f t="shared" si="19"/>
        <v>2.3768756070097741E-3</v>
      </c>
      <c r="E55" s="215">
        <f t="shared" si="20"/>
        <v>8.7856276638105654E-4</v>
      </c>
      <c r="F55" s="52">
        <f t="shared" si="28"/>
        <v>-0.6367724206844867</v>
      </c>
      <c r="H55" s="19">
        <v>30.356000000000002</v>
      </c>
      <c r="I55" s="140">
        <v>13.524999999999999</v>
      </c>
      <c r="J55" s="247">
        <f t="shared" si="21"/>
        <v>2.5408629793853285E-3</v>
      </c>
      <c r="K55" s="215">
        <f t="shared" si="22"/>
        <v>1.1845396252808517E-3</v>
      </c>
      <c r="L55" s="52">
        <f t="shared" si="29"/>
        <v>-0.55445381473184885</v>
      </c>
      <c r="N55" s="27">
        <f t="shared" ref="N55" si="42">(H55/B55)*10</f>
        <v>2.5277708385377635</v>
      </c>
      <c r="O55" s="152">
        <f t="shared" ref="O55" si="43">(I55/C55)*10</f>
        <v>3.1006419073819353</v>
      </c>
      <c r="P55" s="52">
        <f t="shared" ref="P55" si="44">(O55-N55)/N55</f>
        <v>0.22663093509519236</v>
      </c>
    </row>
    <row r="56" spans="1:16" ht="20.100000000000001" customHeight="1" x14ac:dyDescent="0.25">
      <c r="A56" s="38" t="s">
        <v>200</v>
      </c>
      <c r="B56" s="19">
        <v>79.48</v>
      </c>
      <c r="C56" s="140">
        <v>58.760000000000005</v>
      </c>
      <c r="D56" s="247">
        <f t="shared" si="19"/>
        <v>1.5731041156227567E-3</v>
      </c>
      <c r="E56" s="215">
        <f t="shared" si="20"/>
        <v>1.1835017916678335E-3</v>
      </c>
      <c r="F56" s="52">
        <f t="shared" ref="F56:F59" si="45">(C56-B56)/B56</f>
        <v>-0.26069451434323099</v>
      </c>
      <c r="H56" s="19">
        <v>21.076000000000001</v>
      </c>
      <c r="I56" s="140">
        <v>11.847</v>
      </c>
      <c r="J56" s="247">
        <f t="shared" si="21"/>
        <v>1.7641068702571215E-3</v>
      </c>
      <c r="K56" s="215">
        <f t="shared" si="22"/>
        <v>1.0375778884068208E-3</v>
      </c>
      <c r="L56" s="52">
        <f t="shared" ref="L56:L59" si="46">(I56-H56)/H56</f>
        <v>-0.43789144050104389</v>
      </c>
      <c r="N56" s="27">
        <f t="shared" si="23"/>
        <v>2.6517362858580773</v>
      </c>
      <c r="O56" s="152">
        <f t="shared" si="24"/>
        <v>2.016167460857726</v>
      </c>
      <c r="P56" s="52">
        <f t="shared" ref="P56" si="47">(O56-N56)/N56</f>
        <v>-0.23968025342108523</v>
      </c>
    </row>
    <row r="57" spans="1:16" ht="20.100000000000001" customHeight="1" x14ac:dyDescent="0.25">
      <c r="A57" s="38" t="s">
        <v>192</v>
      </c>
      <c r="B57" s="19">
        <v>14.200000000000001</v>
      </c>
      <c r="C57" s="140">
        <v>23.79</v>
      </c>
      <c r="D57" s="247">
        <f t="shared" si="19"/>
        <v>2.8105282387824791E-4</v>
      </c>
      <c r="E57" s="215">
        <f t="shared" si="20"/>
        <v>4.7916112361772898E-4</v>
      </c>
      <c r="F57" s="52">
        <f t="shared" si="45"/>
        <v>0.6753521126760561</v>
      </c>
      <c r="H57" s="19">
        <v>4.9820000000000002</v>
      </c>
      <c r="I57" s="140">
        <v>9.2470000000000017</v>
      </c>
      <c r="J57" s="247">
        <f t="shared" si="21"/>
        <v>4.1700419565481966E-4</v>
      </c>
      <c r="K57" s="215">
        <f t="shared" si="22"/>
        <v>8.0986601959127827E-4</v>
      </c>
      <c r="L57" s="52">
        <f t="shared" si="46"/>
        <v>0.8560818948213571</v>
      </c>
      <c r="N57" s="27">
        <f t="shared" ref="N57:N59" si="48">(H57/B57)*10</f>
        <v>3.5084507042253521</v>
      </c>
      <c r="O57" s="152">
        <f t="shared" ref="O57:O59" si="49">(I57/C57)*10</f>
        <v>3.8869272803699042</v>
      </c>
      <c r="P57" s="52">
        <f t="shared" ref="P57:P59" si="50">(O57-N57)/N57</f>
        <v>0.10787570014557687</v>
      </c>
    </row>
    <row r="58" spans="1:16" ht="20.100000000000001" customHeight="1" x14ac:dyDescent="0.25">
      <c r="A58" s="38" t="s">
        <v>220</v>
      </c>
      <c r="B58" s="19">
        <v>6.32</v>
      </c>
      <c r="C58" s="140">
        <v>13.3</v>
      </c>
      <c r="D58" s="247">
        <f t="shared" si="19"/>
        <v>1.2508829907820611E-4</v>
      </c>
      <c r="E58" s="215">
        <f t="shared" si="20"/>
        <v>2.6787906448574178E-4</v>
      </c>
      <c r="F58" s="52">
        <f t="shared" si="45"/>
        <v>1.1044303797468356</v>
      </c>
      <c r="H58" s="19">
        <v>2.0750000000000002</v>
      </c>
      <c r="I58" s="140">
        <v>3.8769999999999998</v>
      </c>
      <c r="J58" s="247">
        <f t="shared" si="21"/>
        <v>1.7368199638373159E-4</v>
      </c>
      <c r="K58" s="215">
        <f t="shared" si="22"/>
        <v>3.3955342899917649E-4</v>
      </c>
      <c r="L58" s="52">
        <f t="shared" si="46"/>
        <v>0.86843373493975873</v>
      </c>
      <c r="N58" s="27">
        <f t="shared" ref="N58" si="51">(H58/B58)*10</f>
        <v>3.2832278481012662</v>
      </c>
      <c r="O58" s="152">
        <f t="shared" ref="O58" si="52">(I58/C58)*10</f>
        <v>2.915037593984962</v>
      </c>
      <c r="P58" s="52">
        <f t="shared" ref="P58" si="53">(O58-N58)/N58</f>
        <v>-0.11214276655494181</v>
      </c>
    </row>
    <row r="59" spans="1:16" ht="20.100000000000001" customHeight="1" x14ac:dyDescent="0.25">
      <c r="A59" s="38" t="s">
        <v>191</v>
      </c>
      <c r="B59" s="19">
        <v>50.870000000000005</v>
      </c>
      <c r="C59" s="140">
        <v>9.5300000000000011</v>
      </c>
      <c r="D59" s="247">
        <f t="shared" si="19"/>
        <v>1.0068420528652445E-3</v>
      </c>
      <c r="E59" s="215">
        <f t="shared" si="20"/>
        <v>1.9194642740970821E-4</v>
      </c>
      <c r="F59" s="52">
        <f t="shared" si="45"/>
        <v>-0.81265972085708671</v>
      </c>
      <c r="H59" s="19">
        <v>11.180999999999999</v>
      </c>
      <c r="I59" s="140">
        <v>3.3780000000000001</v>
      </c>
      <c r="J59" s="247">
        <f t="shared" si="21"/>
        <v>9.3587392846578444E-4</v>
      </c>
      <c r="K59" s="215">
        <f t="shared" si="22"/>
        <v>2.958502664841935E-4</v>
      </c>
      <c r="L59" s="52">
        <f t="shared" si="46"/>
        <v>-0.69788033270727123</v>
      </c>
      <c r="N59" s="27">
        <f t="shared" si="48"/>
        <v>2.1979555730292901</v>
      </c>
      <c r="O59" s="152">
        <f t="shared" si="49"/>
        <v>3.544596012591815</v>
      </c>
      <c r="P59" s="52">
        <f t="shared" si="50"/>
        <v>0.61267864377556258</v>
      </c>
    </row>
    <row r="60" spans="1:16" ht="20.100000000000001" customHeight="1" x14ac:dyDescent="0.25">
      <c r="A60" s="38" t="s">
        <v>221</v>
      </c>
      <c r="B60" s="19">
        <v>23.939999999999998</v>
      </c>
      <c r="C60" s="140">
        <v>4.01</v>
      </c>
      <c r="D60" s="247">
        <f t="shared" si="19"/>
        <v>4.7383131011586297E-4</v>
      </c>
      <c r="E60" s="215">
        <f t="shared" si="20"/>
        <v>8.076654500660333E-5</v>
      </c>
      <c r="F60" s="52">
        <f t="shared" ref="F60:F61" si="54">(C60-B60)/B60</f>
        <v>-0.83249791144527996</v>
      </c>
      <c r="H60" s="19">
        <v>7.5</v>
      </c>
      <c r="I60" s="140">
        <v>1.9400000000000002</v>
      </c>
      <c r="J60" s="247">
        <f t="shared" si="21"/>
        <v>6.2776625198939125E-4</v>
      </c>
      <c r="K60" s="215">
        <f t="shared" si="22"/>
        <v>1.6990808673159722E-4</v>
      </c>
      <c r="L60" s="52">
        <f t="shared" ref="L60:L61" si="55">(I60-H60)/H60</f>
        <v>-0.74133333333333329</v>
      </c>
      <c r="N60" s="27">
        <f t="shared" ref="N60:N61" si="56">(H60/B60)*10</f>
        <v>3.1328320802005019</v>
      </c>
      <c r="O60" s="152"/>
      <c r="P60" s="52">
        <f t="shared" ref="P60:P61" si="57">(O60-N60)/N60</f>
        <v>-1</v>
      </c>
    </row>
    <row r="61" spans="1:16" ht="20.100000000000001" customHeight="1" thickBot="1" x14ac:dyDescent="0.3">
      <c r="A61" s="8" t="s">
        <v>17</v>
      </c>
      <c r="B61" s="19">
        <f>B62-SUM(B39:B60)</f>
        <v>208.34999999999127</v>
      </c>
      <c r="C61" s="140">
        <f>C62-SUM(C39:C60)</f>
        <v>5.8199999999778811</v>
      </c>
      <c r="D61" s="247">
        <f t="shared" si="19"/>
        <v>4.1237574545796123E-3</v>
      </c>
      <c r="E61" s="215">
        <f t="shared" si="20"/>
        <v>1.1722226731587156E-4</v>
      </c>
      <c r="F61" s="52">
        <f t="shared" si="54"/>
        <v>-0.97206623470132891</v>
      </c>
      <c r="H61" s="19">
        <f>H62-SUM(H39:H60)</f>
        <v>41.998000000001412</v>
      </c>
      <c r="I61" s="140">
        <f>I62-SUM(I39:I60)</f>
        <v>3.0450000000037107</v>
      </c>
      <c r="J61" s="247">
        <f t="shared" si="21"/>
        <v>3.5153236068068455E-3</v>
      </c>
      <c r="K61" s="215">
        <f t="shared" si="22"/>
        <v>2.6668563097852785E-4</v>
      </c>
      <c r="L61" s="52">
        <f t="shared" si="55"/>
        <v>-0.92749654745455479</v>
      </c>
      <c r="N61" s="27">
        <f t="shared" si="56"/>
        <v>2.0157427405809059</v>
      </c>
      <c r="O61" s="152">
        <f t="shared" ref="O61" si="58">(I61/C61)*10</f>
        <v>5.2319587629128588</v>
      </c>
      <c r="P61" s="52">
        <f t="shared" si="57"/>
        <v>1.5955488553093284</v>
      </c>
    </row>
    <row r="62" spans="1:16" ht="26.25" customHeight="1" thickBot="1" x14ac:dyDescent="0.3">
      <c r="A62" s="12" t="s">
        <v>18</v>
      </c>
      <c r="B62" s="17">
        <v>50524.310000000005</v>
      </c>
      <c r="C62" s="145">
        <v>49649.26999999999</v>
      </c>
      <c r="D62" s="253">
        <f>SUM(D39:D61)</f>
        <v>0.99999999999999956</v>
      </c>
      <c r="E62" s="254">
        <f>SUM(E39:E61)</f>
        <v>0.99999999999999967</v>
      </c>
      <c r="F62" s="57">
        <f t="shared" si="25"/>
        <v>-1.7319187535663829E-2</v>
      </c>
      <c r="G62" s="1"/>
      <c r="H62" s="17">
        <v>11947.121999999999</v>
      </c>
      <c r="I62" s="145">
        <v>11417.938000000002</v>
      </c>
      <c r="J62" s="253">
        <f>SUM(J39:J61)</f>
        <v>1.0000000000000004</v>
      </c>
      <c r="K62" s="254">
        <f>SUM(K39:K61)</f>
        <v>1</v>
      </c>
      <c r="L62" s="57">
        <f t="shared" si="26"/>
        <v>-4.4293847505700326E-2</v>
      </c>
      <c r="M62" s="1"/>
      <c r="N62" s="29">
        <f t="shared" si="23"/>
        <v>2.3646284333224936</v>
      </c>
      <c r="O62" s="146">
        <f t="shared" si="24"/>
        <v>2.2997192103730839</v>
      </c>
      <c r="P62" s="57">
        <f t="shared" si="8"/>
        <v>-2.7450072930996189E-2</v>
      </c>
    </row>
    <row r="64" spans="1:16" ht="15.75" thickBot="1" x14ac:dyDescent="0.3"/>
    <row r="65" spans="1:16" x14ac:dyDescent="0.25">
      <c r="A65" s="372" t="s">
        <v>15</v>
      </c>
      <c r="B65" s="366" t="s">
        <v>1</v>
      </c>
      <c r="C65" s="359"/>
      <c r="D65" s="366" t="s">
        <v>104</v>
      </c>
      <c r="E65" s="359"/>
      <c r="F65" s="130" t="s">
        <v>0</v>
      </c>
      <c r="H65" s="375" t="s">
        <v>19</v>
      </c>
      <c r="I65" s="376"/>
      <c r="J65" s="366" t="s">
        <v>104</v>
      </c>
      <c r="K65" s="364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3"/>
      <c r="B66" s="367" t="str">
        <f>B5</f>
        <v>jan-fev</v>
      </c>
      <c r="C66" s="361"/>
      <c r="D66" s="367" t="str">
        <f>B5</f>
        <v>jan-fev</v>
      </c>
      <c r="E66" s="361"/>
      <c r="F66" s="131" t="str">
        <f>F37</f>
        <v>2025/2024</v>
      </c>
      <c r="H66" s="356" t="str">
        <f>B5</f>
        <v>jan-fev</v>
      </c>
      <c r="I66" s="361"/>
      <c r="J66" s="367" t="str">
        <f>B5</f>
        <v>jan-fev</v>
      </c>
      <c r="K66" s="357"/>
      <c r="L66" s="131" t="str">
        <f>L37</f>
        <v>2025/2024</v>
      </c>
      <c r="N66" s="356" t="str">
        <f>B5</f>
        <v>jan-fev</v>
      </c>
      <c r="O66" s="357"/>
      <c r="P66" s="131" t="str">
        <f>P37</f>
        <v>2025/2024</v>
      </c>
    </row>
    <row r="67" spans="1:16" ht="19.5" customHeight="1" thickBot="1" x14ac:dyDescent="0.3">
      <c r="A67" s="374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167</v>
      </c>
      <c r="B68" s="39">
        <v>14777.379999999997</v>
      </c>
      <c r="C68" s="147">
        <v>16031.789999999997</v>
      </c>
      <c r="D68" s="247">
        <f>B68/$B$96</f>
        <v>0.21656779429387768</v>
      </c>
      <c r="E68" s="246">
        <f>C68/$C$96</f>
        <v>0.23872308280830287</v>
      </c>
      <c r="F68" s="61">
        <f t="shared" ref="F68:F76" si="59">(C68-B68)/B68</f>
        <v>8.4887172150949639E-2</v>
      </c>
      <c r="H68" s="19">
        <v>3823.1819999999998</v>
      </c>
      <c r="I68" s="147">
        <v>3994.8629999999998</v>
      </c>
      <c r="J68" s="261">
        <f>H68/$H$96</f>
        <v>0.20640414080011779</v>
      </c>
      <c r="K68" s="246">
        <f>I68/$I$96</f>
        <v>0.22617532115590822</v>
      </c>
      <c r="L68" s="61">
        <f t="shared" ref="L68:L76" si="60">(I68-H68)/H68</f>
        <v>4.4905264776827276E-2</v>
      </c>
      <c r="N68" s="41">
        <f t="shared" ref="N68:N96" si="61">(H68/B68)*10</f>
        <v>2.5871852791225516</v>
      </c>
      <c r="O68" s="149">
        <f t="shared" ref="O68:O96" si="62">(I68/C68)*10</f>
        <v>2.4918384035719034</v>
      </c>
      <c r="P68" s="61">
        <f t="shared" si="8"/>
        <v>-3.6853516568780567E-2</v>
      </c>
    </row>
    <row r="69" spans="1:16" ht="20.100000000000001" customHeight="1" x14ac:dyDescent="0.25">
      <c r="A69" s="38" t="s">
        <v>168</v>
      </c>
      <c r="B69" s="19">
        <v>10804.750000000002</v>
      </c>
      <c r="C69" s="140">
        <v>10193.06</v>
      </c>
      <c r="D69" s="247">
        <f>B69/$B$96</f>
        <v>0.15834747941764885</v>
      </c>
      <c r="E69" s="215">
        <f t="shared" ref="E69:E95" si="63">C69/$C$96</f>
        <v>0.15178084957762047</v>
      </c>
      <c r="F69" s="52">
        <f t="shared" si="59"/>
        <v>-5.6613063698836369E-2</v>
      </c>
      <c r="H69" s="19">
        <v>2802.4649999999997</v>
      </c>
      <c r="I69" s="140">
        <v>2604.15</v>
      </c>
      <c r="J69" s="262">
        <f t="shared" ref="J69:J95" si="64">H69/$H$96</f>
        <v>0.151298154377009</v>
      </c>
      <c r="K69" s="215">
        <f t="shared" ref="K69:K96" si="65">I69/$I$96</f>
        <v>0.1474379628508308</v>
      </c>
      <c r="L69" s="52">
        <f t="shared" si="60"/>
        <v>-7.0764487692085223E-2</v>
      </c>
      <c r="N69" s="40">
        <f t="shared" si="61"/>
        <v>2.5937342372567613</v>
      </c>
      <c r="O69" s="143">
        <f t="shared" si="62"/>
        <v>2.5548265192199398</v>
      </c>
      <c r="P69" s="52">
        <f t="shared" si="8"/>
        <v>-1.500065715212672E-2</v>
      </c>
    </row>
    <row r="70" spans="1:16" ht="20.100000000000001" customHeight="1" x14ac:dyDescent="0.25">
      <c r="A70" s="38" t="s">
        <v>165</v>
      </c>
      <c r="B70" s="19">
        <v>10849.379999999997</v>
      </c>
      <c r="C70" s="140">
        <v>10186.609999999999</v>
      </c>
      <c r="D70" s="247">
        <f t="shared" ref="D70:D95" si="66">B70/$B$96</f>
        <v>0.15900154804546615</v>
      </c>
      <c r="E70" s="215">
        <f t="shared" si="63"/>
        <v>0.15168480516310945</v>
      </c>
      <c r="F70" s="52">
        <f t="shared" si="59"/>
        <v>-6.1088283385778611E-2</v>
      </c>
      <c r="H70" s="19">
        <v>2876.6019999999999</v>
      </c>
      <c r="I70" s="140">
        <v>2559.7200000000003</v>
      </c>
      <c r="J70" s="262">
        <f t="shared" si="64"/>
        <v>0.15530062765358815</v>
      </c>
      <c r="K70" s="215">
        <f t="shared" si="65"/>
        <v>0.14492248997505083</v>
      </c>
      <c r="L70" s="52">
        <f t="shared" si="60"/>
        <v>-0.11015844388622396</v>
      </c>
      <c r="N70" s="40">
        <f t="shared" si="61"/>
        <v>2.6513975913831027</v>
      </c>
      <c r="O70" s="143">
        <f t="shared" si="62"/>
        <v>2.5128281145543028</v>
      </c>
      <c r="P70" s="52">
        <f t="shared" si="8"/>
        <v>-5.2262805578138553E-2</v>
      </c>
    </row>
    <row r="71" spans="1:16" ht="20.100000000000001" customHeight="1" x14ac:dyDescent="0.25">
      <c r="A71" s="38" t="s">
        <v>170</v>
      </c>
      <c r="B71" s="19">
        <v>6867.67</v>
      </c>
      <c r="C71" s="140">
        <v>5887.61</v>
      </c>
      <c r="D71" s="247">
        <f t="shared" si="66"/>
        <v>0.10064816251854085</v>
      </c>
      <c r="E71" s="215">
        <f t="shared" si="63"/>
        <v>8.7670086096000022E-2</v>
      </c>
      <c r="F71" s="52">
        <f t="shared" si="59"/>
        <v>-0.14270633271546251</v>
      </c>
      <c r="H71" s="19">
        <v>2291.395</v>
      </c>
      <c r="I71" s="140">
        <v>1752.5159999999998</v>
      </c>
      <c r="J71" s="262">
        <f t="shared" si="64"/>
        <v>0.12370674904011525</v>
      </c>
      <c r="K71" s="215">
        <f t="shared" si="65"/>
        <v>9.9221392355849911E-2</v>
      </c>
      <c r="L71" s="52">
        <f t="shared" si="60"/>
        <v>-0.23517507893663037</v>
      </c>
      <c r="N71" s="40">
        <f t="shared" si="61"/>
        <v>3.3364954926488894</v>
      </c>
      <c r="O71" s="143">
        <f t="shared" si="62"/>
        <v>2.9766169973894332</v>
      </c>
      <c r="P71" s="52">
        <f t="shared" si="8"/>
        <v>-0.10786122626341203</v>
      </c>
    </row>
    <row r="72" spans="1:16" ht="20.100000000000001" customHeight="1" x14ac:dyDescent="0.25">
      <c r="A72" s="38" t="s">
        <v>175</v>
      </c>
      <c r="B72" s="19">
        <v>2859.31</v>
      </c>
      <c r="C72" s="140">
        <v>3178.18</v>
      </c>
      <c r="D72" s="247">
        <f t="shared" si="66"/>
        <v>4.1904211700749892E-2</v>
      </c>
      <c r="E72" s="215">
        <f t="shared" si="63"/>
        <v>4.73250290404061E-2</v>
      </c>
      <c r="F72" s="52">
        <f t="shared" si="59"/>
        <v>0.11151991214663674</v>
      </c>
      <c r="H72" s="19">
        <v>973.34300000000007</v>
      </c>
      <c r="I72" s="140">
        <v>1196.5949999999998</v>
      </c>
      <c r="J72" s="262">
        <f t="shared" si="64"/>
        <v>5.2548381327074956E-2</v>
      </c>
      <c r="K72" s="215">
        <f t="shared" si="65"/>
        <v>6.7747068777716274E-2</v>
      </c>
      <c r="L72" s="52">
        <f t="shared" si="60"/>
        <v>0.22936621519854739</v>
      </c>
      <c r="N72" s="40">
        <f t="shared" si="61"/>
        <v>3.4041184761358512</v>
      </c>
      <c r="O72" s="143">
        <f t="shared" si="62"/>
        <v>3.7650321882335169</v>
      </c>
      <c r="P72" s="52">
        <f t="shared" ref="P72:P76" si="67">(O72-N72)/N72</f>
        <v>0.10602266478908018</v>
      </c>
    </row>
    <row r="73" spans="1:16" ht="20.100000000000001" customHeight="1" x14ac:dyDescent="0.25">
      <c r="A73" s="38" t="s">
        <v>182</v>
      </c>
      <c r="B73" s="19">
        <v>3723.1800000000003</v>
      </c>
      <c r="C73" s="140">
        <v>3060.21</v>
      </c>
      <c r="D73" s="247">
        <f t="shared" si="66"/>
        <v>5.4564535821578636E-2</v>
      </c>
      <c r="E73" s="215">
        <f t="shared" si="63"/>
        <v>4.556838414430308E-2</v>
      </c>
      <c r="F73" s="52">
        <f t="shared" si="59"/>
        <v>-0.17806552463216932</v>
      </c>
      <c r="H73" s="19">
        <v>812.44599999999991</v>
      </c>
      <c r="I73" s="140">
        <v>763.48699999999997</v>
      </c>
      <c r="J73" s="262">
        <f t="shared" si="64"/>
        <v>4.3861950222744431E-2</v>
      </c>
      <c r="K73" s="215">
        <f t="shared" si="65"/>
        <v>4.3225992336498376E-2</v>
      </c>
      <c r="L73" s="52">
        <f t="shared" si="60"/>
        <v>-6.0261235823673147E-2</v>
      </c>
      <c r="N73" s="40">
        <f t="shared" ref="N73" si="68">(H73/B73)*10</f>
        <v>2.1821292550991354</v>
      </c>
      <c r="O73" s="143">
        <f t="shared" ref="O73" si="69">(I73/C73)*10</f>
        <v>2.4948843380029473</v>
      </c>
      <c r="P73" s="52">
        <f t="shared" ref="P73" si="70">(O73-N73)/N73</f>
        <v>0.14332564497404315</v>
      </c>
    </row>
    <row r="74" spans="1:16" ht="20.100000000000001" customHeight="1" x14ac:dyDescent="0.25">
      <c r="A74" s="38" t="s">
        <v>169</v>
      </c>
      <c r="B74" s="19">
        <v>1379.2199999999998</v>
      </c>
      <c r="C74" s="140">
        <v>2987.74</v>
      </c>
      <c r="D74" s="247">
        <f t="shared" si="66"/>
        <v>2.0212962869331504E-2</v>
      </c>
      <c r="E74" s="215">
        <f t="shared" si="63"/>
        <v>4.4489261862192486E-2</v>
      </c>
      <c r="F74" s="52">
        <f t="shared" si="59"/>
        <v>1.1662533895970189</v>
      </c>
      <c r="H74" s="19">
        <v>447.63400000000001</v>
      </c>
      <c r="I74" s="140">
        <v>639.30599999999993</v>
      </c>
      <c r="J74" s="262">
        <f t="shared" si="64"/>
        <v>2.4166652584920081E-2</v>
      </c>
      <c r="K74" s="215">
        <f t="shared" si="65"/>
        <v>3.6195293772752421E-2</v>
      </c>
      <c r="L74" s="52">
        <f t="shared" si="60"/>
        <v>0.42818910091726703</v>
      </c>
      <c r="N74" s="40">
        <f t="shared" si="61"/>
        <v>3.2455590841200106</v>
      </c>
      <c r="O74" s="143">
        <f t="shared" si="62"/>
        <v>2.1397645042741336</v>
      </c>
      <c r="P74" s="52">
        <f t="shared" si="67"/>
        <v>-0.34071004445931946</v>
      </c>
    </row>
    <row r="75" spans="1:16" ht="20.100000000000001" customHeight="1" x14ac:dyDescent="0.25">
      <c r="A75" s="38" t="s">
        <v>204</v>
      </c>
      <c r="B75" s="19">
        <v>850.72</v>
      </c>
      <c r="C75" s="140">
        <v>1736.5299999999997</v>
      </c>
      <c r="D75" s="247">
        <f t="shared" si="66"/>
        <v>1.2467606163047013E-2</v>
      </c>
      <c r="E75" s="215">
        <f t="shared" si="63"/>
        <v>2.5857985601676556E-2</v>
      </c>
      <c r="F75" s="52">
        <f t="shared" si="59"/>
        <v>1.0412474139552375</v>
      </c>
      <c r="H75" s="19">
        <v>232.02299999999997</v>
      </c>
      <c r="I75" s="140">
        <v>488.82900000000001</v>
      </c>
      <c r="J75" s="262">
        <f t="shared" si="64"/>
        <v>1.2526347937625184E-2</v>
      </c>
      <c r="K75" s="215">
        <f t="shared" si="65"/>
        <v>2.7675806671047659E-2</v>
      </c>
      <c r="L75" s="52">
        <f t="shared" si="60"/>
        <v>1.1068126866733043</v>
      </c>
      <c r="N75" s="40">
        <f t="shared" si="61"/>
        <v>2.7273721083317652</v>
      </c>
      <c r="O75" s="143">
        <f t="shared" si="62"/>
        <v>2.8149758426286908</v>
      </c>
      <c r="P75" s="52">
        <f t="shared" si="67"/>
        <v>3.2120198791102846E-2</v>
      </c>
    </row>
    <row r="76" spans="1:16" ht="20.100000000000001" customHeight="1" x14ac:dyDescent="0.25">
      <c r="A76" s="38" t="s">
        <v>178</v>
      </c>
      <c r="B76" s="19">
        <v>5862.94</v>
      </c>
      <c r="C76" s="140">
        <v>2119.7799999999997</v>
      </c>
      <c r="D76" s="247">
        <f t="shared" si="66"/>
        <v>8.5923484668956704E-2</v>
      </c>
      <c r="E76" s="215">
        <f t="shared" si="63"/>
        <v>3.1564810696458993E-2</v>
      </c>
      <c r="F76" s="52">
        <f t="shared" si="59"/>
        <v>-0.63844419352747939</v>
      </c>
      <c r="H76" s="19">
        <v>1215.98</v>
      </c>
      <c r="I76" s="140">
        <v>468.44300000000004</v>
      </c>
      <c r="J76" s="262">
        <f t="shared" si="64"/>
        <v>6.5647752874471374E-2</v>
      </c>
      <c r="K76" s="215">
        <f t="shared" si="65"/>
        <v>2.6521621884965048E-2</v>
      </c>
      <c r="L76" s="52">
        <f t="shared" si="60"/>
        <v>-0.61476093356798633</v>
      </c>
      <c r="N76" s="40">
        <f t="shared" si="61"/>
        <v>2.0740106499469553</v>
      </c>
      <c r="O76" s="143">
        <f t="shared" si="62"/>
        <v>2.209866118182076</v>
      </c>
      <c r="P76" s="52">
        <f t="shared" si="67"/>
        <v>6.5503746684519373E-2</v>
      </c>
    </row>
    <row r="77" spans="1:16" ht="20.100000000000001" customHeight="1" x14ac:dyDescent="0.25">
      <c r="A77" s="38" t="s">
        <v>203</v>
      </c>
      <c r="B77" s="19">
        <v>1022.71</v>
      </c>
      <c r="C77" s="140">
        <v>1371.1200000000001</v>
      </c>
      <c r="D77" s="247">
        <f t="shared" si="66"/>
        <v>1.4988181186535887E-2</v>
      </c>
      <c r="E77" s="215">
        <f t="shared" si="63"/>
        <v>2.0416808934006766E-2</v>
      </c>
      <c r="F77" s="52">
        <f t="shared" ref="F77:F80" si="71">(C77-B77)/B77</f>
        <v>0.34067330914922128</v>
      </c>
      <c r="H77" s="19">
        <v>237.33600000000001</v>
      </c>
      <c r="I77" s="140">
        <v>334.23299999999995</v>
      </c>
      <c r="J77" s="262">
        <f t="shared" si="64"/>
        <v>1.2813183667671788E-2</v>
      </c>
      <c r="K77" s="215">
        <f t="shared" si="65"/>
        <v>1.8923116040751E-2</v>
      </c>
      <c r="L77" s="52">
        <f t="shared" ref="L77:L80" si="72">(I77-H77)/H77</f>
        <v>0.40826928910911081</v>
      </c>
      <c r="N77" s="40">
        <f t="shared" si="61"/>
        <v>2.3206578599994137</v>
      </c>
      <c r="O77" s="143">
        <f t="shared" si="62"/>
        <v>2.4376640994223693</v>
      </c>
      <c r="P77" s="52">
        <f t="shared" ref="P77:P80" si="73">(O77-N77)/N77</f>
        <v>5.0419426939128889E-2</v>
      </c>
    </row>
    <row r="78" spans="1:16" ht="20.100000000000001" customHeight="1" x14ac:dyDescent="0.25">
      <c r="A78" s="38" t="s">
        <v>180</v>
      </c>
      <c r="B78" s="19">
        <v>118.78</v>
      </c>
      <c r="C78" s="140">
        <v>164.81</v>
      </c>
      <c r="D78" s="247">
        <f t="shared" si="66"/>
        <v>1.7407634239781881E-3</v>
      </c>
      <c r="E78" s="215">
        <f t="shared" si="63"/>
        <v>2.4541209233427089E-3</v>
      </c>
      <c r="F78" s="52">
        <f t="shared" si="71"/>
        <v>0.38752315204579896</v>
      </c>
      <c r="H78" s="19">
        <v>225.52</v>
      </c>
      <c r="I78" s="140">
        <v>293.50700000000001</v>
      </c>
      <c r="J78" s="262">
        <f t="shared" si="64"/>
        <v>1.217526705065115E-2</v>
      </c>
      <c r="K78" s="215">
        <f t="shared" si="65"/>
        <v>1.6617350829429483E-2</v>
      </c>
      <c r="L78" s="52">
        <f t="shared" si="72"/>
        <v>0.30146771904930825</v>
      </c>
      <c r="N78" s="40">
        <f t="shared" si="61"/>
        <v>18.98636134029298</v>
      </c>
      <c r="O78" s="143">
        <f t="shared" si="62"/>
        <v>17.808810145015471</v>
      </c>
      <c r="P78" s="52">
        <f t="shared" si="73"/>
        <v>-6.202089880057756E-2</v>
      </c>
    </row>
    <row r="79" spans="1:16" ht="20.100000000000001" customHeight="1" x14ac:dyDescent="0.25">
      <c r="A79" s="38" t="s">
        <v>189</v>
      </c>
      <c r="B79" s="19">
        <v>1225.76</v>
      </c>
      <c r="C79" s="140">
        <v>1115.6599999999999</v>
      </c>
      <c r="D79" s="247">
        <f t="shared" si="66"/>
        <v>1.7963951629697793E-2</v>
      </c>
      <c r="E79" s="215">
        <f t="shared" si="63"/>
        <v>1.661285449509451E-2</v>
      </c>
      <c r="F79" s="52">
        <f t="shared" si="71"/>
        <v>-8.982182482704619E-2</v>
      </c>
      <c r="H79" s="19">
        <v>286.94900000000001</v>
      </c>
      <c r="I79" s="140">
        <v>267.952</v>
      </c>
      <c r="J79" s="262">
        <f t="shared" si="64"/>
        <v>1.5491666836277479E-2</v>
      </c>
      <c r="K79" s="215">
        <f t="shared" si="65"/>
        <v>1.5170515147670377E-2</v>
      </c>
      <c r="L79" s="52">
        <f t="shared" si="72"/>
        <v>-6.6203401998264549E-2</v>
      </c>
      <c r="N79" s="40">
        <f t="shared" si="61"/>
        <v>2.3409884479832921</v>
      </c>
      <c r="O79" s="143">
        <f t="shared" si="62"/>
        <v>2.4017352956994071</v>
      </c>
      <c r="P79" s="52">
        <f t="shared" si="73"/>
        <v>2.594923002223572E-2</v>
      </c>
    </row>
    <row r="80" spans="1:16" ht="20.100000000000001" customHeight="1" x14ac:dyDescent="0.25">
      <c r="A80" s="38" t="s">
        <v>188</v>
      </c>
      <c r="B80" s="19">
        <v>1584.79</v>
      </c>
      <c r="C80" s="140">
        <v>875.74</v>
      </c>
      <c r="D80" s="247">
        <f t="shared" si="66"/>
        <v>2.3225664814669072E-2</v>
      </c>
      <c r="E80" s="215">
        <f t="shared" si="63"/>
        <v>1.3040300087422753E-2</v>
      </c>
      <c r="F80" s="52">
        <f t="shared" si="71"/>
        <v>-0.44740943595050447</v>
      </c>
      <c r="H80" s="19">
        <v>515.07899999999995</v>
      </c>
      <c r="I80" s="140">
        <v>266.67700000000002</v>
      </c>
      <c r="J80" s="262">
        <f t="shared" si="64"/>
        <v>2.7807841331954342E-2</v>
      </c>
      <c r="K80" s="215">
        <f t="shared" si="65"/>
        <v>1.5098329059067644E-2</v>
      </c>
      <c r="L80" s="52">
        <f t="shared" si="72"/>
        <v>-0.48226000283451653</v>
      </c>
      <c r="N80" s="40">
        <f t="shared" si="61"/>
        <v>3.2501403971504104</v>
      </c>
      <c r="O80" s="143">
        <f t="shared" si="62"/>
        <v>3.0451618060154844</v>
      </c>
      <c r="P80" s="52">
        <f t="shared" si="73"/>
        <v>-6.3067611268314075E-2</v>
      </c>
    </row>
    <row r="81" spans="1:16" ht="20.100000000000001" customHeight="1" x14ac:dyDescent="0.25">
      <c r="A81" s="38" t="s">
        <v>207</v>
      </c>
      <c r="B81" s="19">
        <v>1434.1599999999999</v>
      </c>
      <c r="C81" s="140">
        <v>1392.75</v>
      </c>
      <c r="D81" s="247">
        <f t="shared" si="66"/>
        <v>2.1018128238192942E-2</v>
      </c>
      <c r="E81" s="215">
        <f t="shared" si="63"/>
        <v>2.0738892761273938E-2</v>
      </c>
      <c r="F81" s="52">
        <f t="shared" ref="F81:F94" si="74">(C81-B81)/B81</f>
        <v>-2.8874044736988801E-2</v>
      </c>
      <c r="H81" s="19">
        <v>309.94299999999998</v>
      </c>
      <c r="I81" s="140">
        <v>263.54700000000003</v>
      </c>
      <c r="J81" s="262">
        <f t="shared" si="64"/>
        <v>1.6733056028201354E-2</v>
      </c>
      <c r="K81" s="215">
        <f t="shared" si="65"/>
        <v>1.4921119288615442E-2</v>
      </c>
      <c r="L81" s="52">
        <f t="shared" ref="L81:L94" si="75">(I81-H81)/H81</f>
        <v>-0.14969204014931764</v>
      </c>
      <c r="N81" s="40">
        <f t="shared" si="61"/>
        <v>2.1611465945222292</v>
      </c>
      <c r="O81" s="143">
        <f t="shared" si="62"/>
        <v>1.8922778675282717</v>
      </c>
      <c r="P81" s="52">
        <f t="shared" ref="P81:P87" si="76">(O81-N81)/N81</f>
        <v>-0.12441022172001115</v>
      </c>
    </row>
    <row r="82" spans="1:16" ht="20.100000000000001" customHeight="1" x14ac:dyDescent="0.25">
      <c r="A82" s="38" t="s">
        <v>187</v>
      </c>
      <c r="B82" s="19">
        <v>669.05</v>
      </c>
      <c r="C82" s="140">
        <v>672.04</v>
      </c>
      <c r="D82" s="247">
        <f t="shared" si="66"/>
        <v>9.8051672740579777E-3</v>
      </c>
      <c r="E82" s="215">
        <f t="shared" si="63"/>
        <v>1.0007083461702771E-2</v>
      </c>
      <c r="F82" s="52">
        <f t="shared" si="74"/>
        <v>4.4690232419101854E-3</v>
      </c>
      <c r="H82" s="19">
        <v>227.41299999999998</v>
      </c>
      <c r="I82" s="140">
        <v>241.97300000000001</v>
      </c>
      <c r="J82" s="262">
        <f t="shared" si="64"/>
        <v>1.2277465438939915E-2</v>
      </c>
      <c r="K82" s="215">
        <f t="shared" si="65"/>
        <v>1.3699674052917105E-2</v>
      </c>
      <c r="L82" s="52">
        <f t="shared" si="75"/>
        <v>6.4024484088420763E-2</v>
      </c>
      <c r="N82" s="40">
        <f t="shared" si="61"/>
        <v>3.3990434197743067</v>
      </c>
      <c r="O82" s="143">
        <f t="shared" si="62"/>
        <v>3.600574370573181</v>
      </c>
      <c r="P82" s="52">
        <f t="shared" si="76"/>
        <v>5.9290490267481122E-2</v>
      </c>
    </row>
    <row r="83" spans="1:16" ht="20.100000000000001" customHeight="1" x14ac:dyDescent="0.25">
      <c r="A83" s="38" t="s">
        <v>184</v>
      </c>
      <c r="B83" s="19">
        <v>330.76</v>
      </c>
      <c r="C83" s="140">
        <v>672.17</v>
      </c>
      <c r="D83" s="247">
        <f t="shared" si="66"/>
        <v>4.8474062141355906E-3</v>
      </c>
      <c r="E83" s="215">
        <f t="shared" si="63"/>
        <v>1.0009019240599893E-2</v>
      </c>
      <c r="F83" s="52">
        <f t="shared" si="74"/>
        <v>1.032198572983432</v>
      </c>
      <c r="H83" s="19">
        <v>97.164000000000001</v>
      </c>
      <c r="I83" s="140">
        <v>206.17500000000001</v>
      </c>
      <c r="J83" s="262">
        <f t="shared" si="64"/>
        <v>5.2456440568883845E-3</v>
      </c>
      <c r="K83" s="215">
        <f t="shared" si="65"/>
        <v>1.1672915151112661E-2</v>
      </c>
      <c r="L83" s="52">
        <f t="shared" si="75"/>
        <v>1.1219278745214278</v>
      </c>
      <c r="N83" s="40">
        <f t="shared" si="61"/>
        <v>2.9375982585560529</v>
      </c>
      <c r="O83" s="143">
        <f t="shared" si="62"/>
        <v>3.0673044021601683</v>
      </c>
      <c r="P83" s="52">
        <f t="shared" si="76"/>
        <v>4.4153805996559624E-2</v>
      </c>
    </row>
    <row r="84" spans="1:16" ht="20.100000000000001" customHeight="1" x14ac:dyDescent="0.25">
      <c r="A84" s="38" t="s">
        <v>201</v>
      </c>
      <c r="B84" s="19">
        <v>830.7700000000001</v>
      </c>
      <c r="C84" s="140">
        <v>639.54</v>
      </c>
      <c r="D84" s="247">
        <f t="shared" si="66"/>
        <v>1.2175231770823029E-2</v>
      </c>
      <c r="E84" s="215">
        <f t="shared" si="63"/>
        <v>9.5231387374224603E-3</v>
      </c>
      <c r="F84" s="52">
        <f t="shared" si="74"/>
        <v>-0.23018404612588336</v>
      </c>
      <c r="H84" s="19">
        <v>191.87300000000002</v>
      </c>
      <c r="I84" s="140">
        <v>160.13900000000001</v>
      </c>
      <c r="J84" s="262">
        <f t="shared" si="64"/>
        <v>1.0358748735409668E-2</v>
      </c>
      <c r="K84" s="215">
        <f t="shared" si="65"/>
        <v>9.066516111963286E-3</v>
      </c>
      <c r="L84" s="52">
        <f t="shared" si="75"/>
        <v>-0.16539064902305173</v>
      </c>
      <c r="N84" s="40">
        <f t="shared" ref="N84" si="77">(H84/B84)*10</f>
        <v>2.3095802689071583</v>
      </c>
      <c r="O84" s="143">
        <f t="shared" ref="O84" si="78">(I84/C84)*10</f>
        <v>2.5039716045908</v>
      </c>
      <c r="P84" s="52">
        <f t="shared" ref="P84" si="79">(O84-N84)/N84</f>
        <v>8.4167386732838426E-2</v>
      </c>
    </row>
    <row r="85" spans="1:16" ht="20.100000000000001" customHeight="1" x14ac:dyDescent="0.25">
      <c r="A85" s="38" t="s">
        <v>209</v>
      </c>
      <c r="B85" s="19">
        <v>241.5</v>
      </c>
      <c r="C85" s="140">
        <v>557.9</v>
      </c>
      <c r="D85" s="247">
        <f t="shared" si="66"/>
        <v>3.5392689585008619E-3</v>
      </c>
      <c r="E85" s="215">
        <f t="shared" si="63"/>
        <v>8.3074695900303211E-3</v>
      </c>
      <c r="F85" s="52">
        <f t="shared" si="74"/>
        <v>1.3101449275362318</v>
      </c>
      <c r="H85" s="19">
        <v>94.084999999999994</v>
      </c>
      <c r="I85" s="140">
        <v>135.17100000000002</v>
      </c>
      <c r="J85" s="262">
        <f t="shared" si="64"/>
        <v>5.0794164617795024E-3</v>
      </c>
      <c r="K85" s="215">
        <f t="shared" si="65"/>
        <v>7.6529143392314774E-3</v>
      </c>
      <c r="L85" s="52">
        <f t="shared" si="75"/>
        <v>0.43669022692246406</v>
      </c>
      <c r="N85" s="40">
        <f t="shared" si="61"/>
        <v>3.895859213250517</v>
      </c>
      <c r="O85" s="143">
        <f t="shared" si="62"/>
        <v>2.4228535579853023</v>
      </c>
      <c r="P85" s="52">
        <f t="shared" si="76"/>
        <v>-0.37809519662703872</v>
      </c>
    </row>
    <row r="86" spans="1:16" ht="20.100000000000001" customHeight="1" x14ac:dyDescent="0.25">
      <c r="A86" s="38" t="s">
        <v>205</v>
      </c>
      <c r="B86" s="19">
        <v>453.48999999999995</v>
      </c>
      <c r="C86" s="140">
        <v>579.96</v>
      </c>
      <c r="D86" s="247">
        <f t="shared" si="66"/>
        <v>6.6460583022383262E-3</v>
      </c>
      <c r="E86" s="215">
        <f t="shared" si="63"/>
        <v>8.6359563782648953E-3</v>
      </c>
      <c r="F86" s="52">
        <f t="shared" si="74"/>
        <v>0.27888156298926126</v>
      </c>
      <c r="H86" s="19">
        <v>87.807999999999993</v>
      </c>
      <c r="I86" s="140">
        <v>126.03799999999998</v>
      </c>
      <c r="J86" s="262">
        <f t="shared" si="64"/>
        <v>4.7405367558689968E-3</v>
      </c>
      <c r="K86" s="215">
        <f t="shared" si="65"/>
        <v>7.1358354786755784E-3</v>
      </c>
      <c r="L86" s="52">
        <f t="shared" si="75"/>
        <v>0.43538174198250723</v>
      </c>
      <c r="N86" s="40">
        <f t="shared" si="61"/>
        <v>1.9362720236388895</v>
      </c>
      <c r="O86" s="143">
        <f t="shared" si="62"/>
        <v>2.1732188426788048</v>
      </c>
      <c r="P86" s="52">
        <f t="shared" si="76"/>
        <v>0.12237269151604774</v>
      </c>
    </row>
    <row r="87" spans="1:16" ht="20.100000000000001" customHeight="1" x14ac:dyDescent="0.25">
      <c r="A87" s="38" t="s">
        <v>206</v>
      </c>
      <c r="B87" s="19">
        <v>54.949999999999996</v>
      </c>
      <c r="C87" s="140">
        <v>596.97</v>
      </c>
      <c r="D87" s="247">
        <f t="shared" si="66"/>
        <v>8.0531192244150042E-4</v>
      </c>
      <c r="E87" s="215">
        <f t="shared" si="63"/>
        <v>8.88924560164976E-3</v>
      </c>
      <c r="F87" s="52">
        <f t="shared" si="74"/>
        <v>9.8638762511373983</v>
      </c>
      <c r="H87" s="19">
        <v>19.009</v>
      </c>
      <c r="I87" s="140">
        <v>124.78100000000001</v>
      </c>
      <c r="J87" s="262">
        <f t="shared" si="64"/>
        <v>1.0262488975072176E-3</v>
      </c>
      <c r="K87" s="215">
        <f t="shared" si="65"/>
        <v>7.0646684877942959E-3</v>
      </c>
      <c r="L87" s="52">
        <f t="shared" si="75"/>
        <v>5.564311641853859</v>
      </c>
      <c r="N87" s="40">
        <f t="shared" si="61"/>
        <v>3.4593266606005462</v>
      </c>
      <c r="O87" s="143">
        <f t="shared" si="62"/>
        <v>2.0902390404877966</v>
      </c>
      <c r="P87" s="52">
        <f t="shared" si="76"/>
        <v>-0.39576708256718179</v>
      </c>
    </row>
    <row r="88" spans="1:16" ht="20.100000000000001" customHeight="1" x14ac:dyDescent="0.25">
      <c r="A88" s="38" t="s">
        <v>185</v>
      </c>
      <c r="B88" s="19">
        <v>65.42</v>
      </c>
      <c r="C88" s="140">
        <v>613.7600000000001</v>
      </c>
      <c r="D88" s="247">
        <f t="shared" si="66"/>
        <v>9.5875352076656899E-4</v>
      </c>
      <c r="E88" s="215">
        <f t="shared" si="63"/>
        <v>9.1392588915164205E-3</v>
      </c>
      <c r="F88" s="52">
        <f t="shared" si="74"/>
        <v>8.3818404157749935</v>
      </c>
      <c r="H88" s="19">
        <v>16.146000000000001</v>
      </c>
      <c r="I88" s="140">
        <v>120.996</v>
      </c>
      <c r="J88" s="262">
        <f t="shared" ref="J88" si="80">H88/$H$96</f>
        <v>8.7168260819356813E-4</v>
      </c>
      <c r="K88" s="215">
        <f t="shared" ref="K88" si="81">I88/$I$96</f>
        <v>6.8503748835893174E-3</v>
      </c>
      <c r="L88" s="52">
        <f t="shared" si="75"/>
        <v>6.4938684503901891</v>
      </c>
      <c r="N88" s="40">
        <f t="shared" ref="N88:N89" si="82">(H88/B88)*10</f>
        <v>2.4680525833078573</v>
      </c>
      <c r="O88" s="143">
        <f t="shared" ref="O88:O89" si="83">(I88/C88)*10</f>
        <v>1.9713894681960369</v>
      </c>
      <c r="P88" s="52">
        <f t="shared" ref="P88:P89" si="84">(O88-N88)/N88</f>
        <v>-0.20123684498089486</v>
      </c>
    </row>
    <row r="89" spans="1:16" ht="20.100000000000001" customHeight="1" x14ac:dyDescent="0.25">
      <c r="A89" s="38" t="s">
        <v>210</v>
      </c>
      <c r="B89" s="19">
        <v>334.8</v>
      </c>
      <c r="C89" s="140">
        <v>526.05999999999995</v>
      </c>
      <c r="D89" s="247">
        <f t="shared" si="66"/>
        <v>4.9066138604806986E-3</v>
      </c>
      <c r="E89" s="215">
        <f t="shared" si="63"/>
        <v>7.8333526663046243E-3</v>
      </c>
      <c r="F89" s="52">
        <f t="shared" si="74"/>
        <v>0.57126642771804037</v>
      </c>
      <c r="H89" s="19">
        <v>80.179000000000002</v>
      </c>
      <c r="I89" s="140">
        <v>108.977</v>
      </c>
      <c r="J89" s="262">
        <f t="shared" si="64"/>
        <v>4.3286659136846338E-3</v>
      </c>
      <c r="K89" s="215">
        <f t="shared" si="65"/>
        <v>6.1699006883608803E-3</v>
      </c>
      <c r="L89" s="52">
        <f t="shared" si="75"/>
        <v>0.359171354095212</v>
      </c>
      <c r="N89" s="40">
        <f t="shared" si="82"/>
        <v>2.394832735961768</v>
      </c>
      <c r="O89" s="143">
        <f t="shared" si="83"/>
        <v>2.0715697829144966</v>
      </c>
      <c r="P89" s="52">
        <f t="shared" si="84"/>
        <v>-0.13498352022378241</v>
      </c>
    </row>
    <row r="90" spans="1:16" ht="20.100000000000001" customHeight="1" x14ac:dyDescent="0.25">
      <c r="A90" s="38" t="s">
        <v>222</v>
      </c>
      <c r="B90" s="19">
        <v>188.1</v>
      </c>
      <c r="C90" s="140">
        <v>272.7</v>
      </c>
      <c r="D90" s="247">
        <f t="shared" si="66"/>
        <v>2.7566728409689945E-3</v>
      </c>
      <c r="E90" s="215">
        <f t="shared" si="63"/>
        <v>4.0606685018843309E-3</v>
      </c>
      <c r="F90" s="52">
        <f t="shared" si="74"/>
        <v>0.44976076555023919</v>
      </c>
      <c r="H90" s="19">
        <v>53.512</v>
      </c>
      <c r="I90" s="140">
        <v>75.263999999999996</v>
      </c>
      <c r="J90" s="262">
        <f t="shared" si="64"/>
        <v>2.8889805357149891E-3</v>
      </c>
      <c r="K90" s="215">
        <f t="shared" si="65"/>
        <v>4.2611872726244365E-3</v>
      </c>
      <c r="L90" s="52">
        <f t="shared" si="75"/>
        <v>0.40648826431454615</v>
      </c>
      <c r="N90" s="40">
        <f t="shared" ref="N90:N94" si="85">(H90/B90)*10</f>
        <v>2.8448697501329079</v>
      </c>
      <c r="O90" s="143">
        <f t="shared" ref="O90:O94" si="86">(I90/C90)*10</f>
        <v>2.7599559955995598</v>
      </c>
      <c r="P90" s="52">
        <f t="shared" ref="P90:P94" si="87">(O90-N90)/N90</f>
        <v>-2.9848028905147941E-2</v>
      </c>
    </row>
    <row r="91" spans="1:16" ht="20.100000000000001" customHeight="1" x14ac:dyDescent="0.25">
      <c r="A91" s="38" t="s">
        <v>208</v>
      </c>
      <c r="B91" s="19">
        <v>338.71</v>
      </c>
      <c r="C91" s="140">
        <v>136.09</v>
      </c>
      <c r="D91" s="247">
        <f t="shared" si="66"/>
        <v>4.9639163102849979E-3</v>
      </c>
      <c r="E91" s="215">
        <f t="shared" si="63"/>
        <v>2.0264626931479233E-3</v>
      </c>
      <c r="F91" s="52">
        <f t="shared" si="74"/>
        <v>-0.59821085884680103</v>
      </c>
      <c r="H91" s="19">
        <v>110.996</v>
      </c>
      <c r="I91" s="140">
        <v>66.445999999999998</v>
      </c>
      <c r="J91" s="262">
        <f t="shared" si="64"/>
        <v>5.9923995279978493E-3</v>
      </c>
      <c r="K91" s="215">
        <f t="shared" si="65"/>
        <v>3.7619426221939221E-3</v>
      </c>
      <c r="L91" s="52">
        <f t="shared" si="75"/>
        <v>-0.40136581498432378</v>
      </c>
      <c r="N91" s="40">
        <f t="shared" si="85"/>
        <v>3.2770216409317703</v>
      </c>
      <c r="O91" s="143">
        <f t="shared" si="86"/>
        <v>4.8825042251451247</v>
      </c>
      <c r="P91" s="52">
        <f t="shared" si="87"/>
        <v>0.48992126391843427</v>
      </c>
    </row>
    <row r="92" spans="1:16" ht="20.100000000000001" customHeight="1" x14ac:dyDescent="0.25">
      <c r="A92" s="38" t="s">
        <v>212</v>
      </c>
      <c r="B92" s="19">
        <v>13.91</v>
      </c>
      <c r="C92" s="140">
        <v>225.37</v>
      </c>
      <c r="D92" s="247">
        <f t="shared" si="66"/>
        <v>2.0385602986644716E-4</v>
      </c>
      <c r="E92" s="215">
        <f t="shared" si="63"/>
        <v>3.3558960772631895E-3</v>
      </c>
      <c r="F92" s="52">
        <f t="shared" si="74"/>
        <v>15.202012940330698</v>
      </c>
      <c r="H92" s="19">
        <v>14.544</v>
      </c>
      <c r="I92" s="140">
        <v>61.42</v>
      </c>
      <c r="J92" s="262">
        <f t="shared" si="64"/>
        <v>7.8519459021226645E-4</v>
      </c>
      <c r="K92" s="215">
        <f t="shared" si="65"/>
        <v>3.4773878917489496E-3</v>
      </c>
      <c r="L92" s="52">
        <f t="shared" si="75"/>
        <v>3.2230473047304731</v>
      </c>
      <c r="N92" s="40">
        <f t="shared" si="85"/>
        <v>10.455787203450754</v>
      </c>
      <c r="O92" s="143">
        <f t="shared" si="86"/>
        <v>2.7252961796157433</v>
      </c>
      <c r="P92" s="52">
        <f t="shared" si="87"/>
        <v>-0.73935045476859884</v>
      </c>
    </row>
    <row r="93" spans="1:16" ht="20.100000000000001" customHeight="1" x14ac:dyDescent="0.25">
      <c r="A93" s="38" t="s">
        <v>223</v>
      </c>
      <c r="B93" s="19"/>
      <c r="C93" s="140">
        <v>326.12</v>
      </c>
      <c r="D93" s="247">
        <f t="shared" si="66"/>
        <v>0</v>
      </c>
      <c r="E93" s="215">
        <f t="shared" si="63"/>
        <v>4.8561247225321529E-3</v>
      </c>
      <c r="F93" s="52"/>
      <c r="H93" s="19"/>
      <c r="I93" s="140">
        <v>52.146999999999998</v>
      </c>
      <c r="J93" s="262">
        <f t="shared" si="64"/>
        <v>0</v>
      </c>
      <c r="K93" s="215">
        <f t="shared" si="65"/>
        <v>2.9523827155817726E-3</v>
      </c>
      <c r="L93" s="52"/>
      <c r="N93" s="40"/>
      <c r="O93" s="143">
        <f t="shared" si="86"/>
        <v>1.5990126333864834</v>
      </c>
      <c r="P93" s="52"/>
    </row>
    <row r="94" spans="1:16" ht="20.100000000000001" customHeight="1" x14ac:dyDescent="0.25">
      <c r="A94" s="38" t="s">
        <v>224</v>
      </c>
      <c r="B94" s="19">
        <v>174.35999999999999</v>
      </c>
      <c r="C94" s="140">
        <v>179.82</v>
      </c>
      <c r="D94" s="247">
        <f t="shared" si="66"/>
        <v>2.5553082219636034E-3</v>
      </c>
      <c r="E94" s="215">
        <f t="shared" si="63"/>
        <v>2.6776289329257076E-3</v>
      </c>
      <c r="F94" s="52">
        <f t="shared" si="74"/>
        <v>3.1314521679284286E-2</v>
      </c>
      <c r="H94" s="19">
        <v>40.312000000000005</v>
      </c>
      <c r="I94" s="140">
        <v>40.771000000000001</v>
      </c>
      <c r="J94" s="262">
        <f t="shared" si="64"/>
        <v>2.1763451815619422E-3</v>
      </c>
      <c r="K94" s="215">
        <f t="shared" si="65"/>
        <v>2.3083129556251453E-3</v>
      </c>
      <c r="L94" s="52">
        <f t="shared" si="75"/>
        <v>1.1386187735661739E-2</v>
      </c>
      <c r="N94" s="40">
        <f t="shared" si="85"/>
        <v>2.3119981647166785</v>
      </c>
      <c r="O94" s="143">
        <f t="shared" si="86"/>
        <v>2.2673228784339896</v>
      </c>
      <c r="P94" s="52">
        <f t="shared" si="87"/>
        <v>-1.9323236049438471E-2</v>
      </c>
    </row>
    <row r="95" spans="1:16" ht="20.100000000000001" customHeight="1" thickBot="1" x14ac:dyDescent="0.3">
      <c r="A95" s="8" t="s">
        <v>17</v>
      </c>
      <c r="B95" s="19">
        <f>B96-SUM(B68:B94)</f>
        <v>1177.859999999986</v>
      </c>
      <c r="C95" s="140">
        <f>C96-SUM(C68:C94)</f>
        <v>856.34000000002561</v>
      </c>
      <c r="D95" s="247">
        <f t="shared" si="66"/>
        <v>1.7261959981199899E-2</v>
      </c>
      <c r="E95" s="215">
        <f t="shared" si="63"/>
        <v>1.2751422313545039E-2</v>
      </c>
      <c r="F95" s="52">
        <f>(C95-B95)/B95</f>
        <v>-0.27296962287535381</v>
      </c>
      <c r="H95" s="19">
        <f>H96-SUM(H68:H94)</f>
        <v>439.85900000000038</v>
      </c>
      <c r="I95" s="140">
        <f>I96-SUM(I68:I94)</f>
        <v>248.56000000000495</v>
      </c>
      <c r="J95" s="263">
        <f t="shared" si="64"/>
        <v>2.3746899563818591E-2</v>
      </c>
      <c r="K95" s="215">
        <f t="shared" si="65"/>
        <v>1.4072607202428136E-2</v>
      </c>
      <c r="L95" s="52">
        <f t="shared" ref="L95" si="88">(I95-H95)/H95</f>
        <v>-0.43490982337520723</v>
      </c>
      <c r="N95" s="40">
        <f t="shared" si="61"/>
        <v>3.7343911840117299</v>
      </c>
      <c r="O95" s="143">
        <f t="shared" si="62"/>
        <v>2.9025854216782765</v>
      </c>
      <c r="P95" s="52">
        <f t="shared" ref="P95" si="89">(O95-N95)/N95</f>
        <v>-0.22274200032784799</v>
      </c>
    </row>
    <row r="96" spans="1:16" ht="26.25" customHeight="1" thickBot="1" x14ac:dyDescent="0.3">
      <c r="A96" s="12" t="s">
        <v>18</v>
      </c>
      <c r="B96" s="17">
        <v>68234.430000000008</v>
      </c>
      <c r="C96" s="145">
        <v>67156.430000000008</v>
      </c>
      <c r="D96" s="243">
        <f>SUM(D68:D95)</f>
        <v>0.99999999999999978</v>
      </c>
      <c r="E96" s="244">
        <f>SUM(E68:E95)</f>
        <v>1.0000000000000002</v>
      </c>
      <c r="F96" s="57">
        <f>(C96-B96)/B96</f>
        <v>-1.5798475930699499E-2</v>
      </c>
      <c r="G96" s="1"/>
      <c r="H96" s="17">
        <v>18522.797000000002</v>
      </c>
      <c r="I96" s="145">
        <v>17662.682999999997</v>
      </c>
      <c r="J96" s="255">
        <f t="shared" ref="J96" si="90">H96/$H$96</f>
        <v>1</v>
      </c>
      <c r="K96" s="244">
        <f t="shared" si="65"/>
        <v>1</v>
      </c>
      <c r="L96" s="57">
        <f>(I96-H96)/H96</f>
        <v>-4.6435427651666479E-2</v>
      </c>
      <c r="M96" s="1"/>
      <c r="N96" s="37">
        <f t="shared" si="61"/>
        <v>2.7145822131144062</v>
      </c>
      <c r="O96" s="150">
        <f t="shared" si="62"/>
        <v>2.630080693687856</v>
      </c>
      <c r="P96" s="57">
        <f>(O96-N96)/N96</f>
        <v>-3.1128738344455082E-2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68 J68:K82 D7:E13 J7:K13 D70:E82 E69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U9" sqref="U9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47" t="s">
        <v>16</v>
      </c>
      <c r="B4" s="330"/>
      <c r="C4" s="330"/>
      <c r="D4" s="330"/>
      <c r="E4" s="366" t="s">
        <v>1</v>
      </c>
      <c r="F4" s="364"/>
      <c r="G4" s="359" t="s">
        <v>104</v>
      </c>
      <c r="H4" s="359"/>
      <c r="I4" s="130" t="s">
        <v>0</v>
      </c>
      <c r="K4" s="360" t="s">
        <v>19</v>
      </c>
      <c r="L4" s="359"/>
      <c r="M4" s="369" t="s">
        <v>104</v>
      </c>
      <c r="N4" s="370"/>
      <c r="O4" s="130" t="s">
        <v>0</v>
      </c>
      <c r="Q4" s="358" t="s">
        <v>22</v>
      </c>
      <c r="R4" s="359"/>
      <c r="S4" s="130" t="s">
        <v>0</v>
      </c>
    </row>
    <row r="5" spans="1:19" x14ac:dyDescent="0.25">
      <c r="A5" s="365"/>
      <c r="B5" s="331"/>
      <c r="C5" s="331"/>
      <c r="D5" s="331"/>
      <c r="E5" s="367" t="s">
        <v>145</v>
      </c>
      <c r="F5" s="357"/>
      <c r="G5" s="361" t="str">
        <f>E5</f>
        <v>jan-fev</v>
      </c>
      <c r="H5" s="361"/>
      <c r="I5" s="131" t="s">
        <v>164</v>
      </c>
      <c r="K5" s="356" t="str">
        <f>E5</f>
        <v>jan-fev</v>
      </c>
      <c r="L5" s="361"/>
      <c r="M5" s="362" t="str">
        <f>E5</f>
        <v>jan-fev</v>
      </c>
      <c r="N5" s="363"/>
      <c r="O5" s="131" t="str">
        <f>I5</f>
        <v>2025/2024</v>
      </c>
      <c r="Q5" s="356" t="str">
        <f>E5</f>
        <v>jan-fev</v>
      </c>
      <c r="R5" s="357"/>
      <c r="S5" s="131" t="str">
        <f>O5</f>
        <v>2025/2024</v>
      </c>
    </row>
    <row r="6" spans="1:19" ht="15.75" thickBot="1" x14ac:dyDescent="0.3">
      <c r="A6" s="348"/>
      <c r="B6" s="371"/>
      <c r="C6" s="371"/>
      <c r="D6" s="371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71309.440000000017</v>
      </c>
      <c r="F7" s="145">
        <v>74814.060000000027</v>
      </c>
      <c r="G7" s="243">
        <f>E7/E15</f>
        <v>0.4210890318289357</v>
      </c>
      <c r="H7" s="244">
        <f>F7/F15</f>
        <v>0.36798066162686927</v>
      </c>
      <c r="I7" s="164">
        <f t="shared" ref="I7:I18" si="0">(F7-E7)/E7</f>
        <v>4.9146648746645732E-2</v>
      </c>
      <c r="J7" s="1"/>
      <c r="K7" s="17">
        <v>8681.4020000000019</v>
      </c>
      <c r="L7" s="145">
        <v>8668.9960000000028</v>
      </c>
      <c r="M7" s="243">
        <f>K7/K15</f>
        <v>0.39566474341456775</v>
      </c>
      <c r="N7" s="244">
        <f>L7/L15</f>
        <v>0.34141465220507733</v>
      </c>
      <c r="O7" s="164">
        <f t="shared" ref="O7:O18" si="1">(L7-K7)/K7</f>
        <v>-1.4290318545321409E-3</v>
      </c>
      <c r="P7" s="1"/>
      <c r="Q7" s="187">
        <f t="shared" ref="Q7:Q18" si="2">(K7/E7)*10</f>
        <v>1.2174267530357832</v>
      </c>
      <c r="R7" s="188">
        <f t="shared" ref="R7:R18" si="3">(L7/F7)*10</f>
        <v>1.1587388787615589</v>
      </c>
      <c r="S7" s="55">
        <f>(R7-Q7)/Q7</f>
        <v>-4.8206493021350008E-2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20807.400000000005</v>
      </c>
      <c r="F8" s="181">
        <v>22188.990000000009</v>
      </c>
      <c r="G8" s="245">
        <f>E8/E7</f>
        <v>0.29179025946634835</v>
      </c>
      <c r="H8" s="246">
        <f>F8/F7</f>
        <v>0.29658850221469069</v>
      </c>
      <c r="I8" s="206">
        <f t="shared" si="0"/>
        <v>6.6398973442140949E-2</v>
      </c>
      <c r="K8" s="180">
        <v>4757.3730000000014</v>
      </c>
      <c r="L8" s="181">
        <v>4876.2400000000016</v>
      </c>
      <c r="M8" s="250">
        <f>K8/K7</f>
        <v>0.54799593429724835</v>
      </c>
      <c r="N8" s="246">
        <f>L8/L7</f>
        <v>0.56249189640876518</v>
      </c>
      <c r="O8" s="207">
        <f t="shared" si="1"/>
        <v>2.4985848282234786E-2</v>
      </c>
      <c r="Q8" s="189">
        <f t="shared" si="2"/>
        <v>2.2863851322125783</v>
      </c>
      <c r="R8" s="190">
        <f t="shared" si="3"/>
        <v>2.1975943925343153</v>
      </c>
      <c r="S8" s="182">
        <f t="shared" ref="S8:S18" si="4">(R8-Q8)/Q8</f>
        <v>-3.8834550849418149E-2</v>
      </c>
    </row>
    <row r="9" spans="1:19" ht="24" customHeight="1" x14ac:dyDescent="0.25">
      <c r="A9" s="8"/>
      <c r="B9" t="s">
        <v>37</v>
      </c>
      <c r="E9" s="19">
        <v>17697.570000000011</v>
      </c>
      <c r="F9" s="140">
        <v>12328.280000000002</v>
      </c>
      <c r="G9" s="247">
        <f>E9/E7</f>
        <v>0.24817990437170739</v>
      </c>
      <c r="H9" s="215">
        <f>F9/F7</f>
        <v>0.16478560313395635</v>
      </c>
      <c r="I9" s="182">
        <f t="shared" si="0"/>
        <v>-0.30339136954960511</v>
      </c>
      <c r="K9" s="19">
        <v>2061.163</v>
      </c>
      <c r="L9" s="140">
        <v>1487.7750000000005</v>
      </c>
      <c r="M9" s="247">
        <f>K9/K7</f>
        <v>0.23742282640522805</v>
      </c>
      <c r="N9" s="215">
        <f>L9/L7</f>
        <v>0.171620219919354</v>
      </c>
      <c r="O9" s="182">
        <f t="shared" si="1"/>
        <v>-0.27818663540923227</v>
      </c>
      <c r="Q9" s="189">
        <f t="shared" si="2"/>
        <v>1.1646587638867927</v>
      </c>
      <c r="R9" s="190">
        <f t="shared" si="3"/>
        <v>1.2067985152835596</v>
      </c>
      <c r="S9" s="182">
        <f t="shared" si="4"/>
        <v>3.6182058387758828E-2</v>
      </c>
    </row>
    <row r="10" spans="1:19" ht="24" customHeight="1" thickBot="1" x14ac:dyDescent="0.3">
      <c r="A10" s="8"/>
      <c r="B10" t="s">
        <v>36</v>
      </c>
      <c r="E10" s="19">
        <v>32804.47</v>
      </c>
      <c r="F10" s="140">
        <v>40296.790000000015</v>
      </c>
      <c r="G10" s="247">
        <f>E10/E7</f>
        <v>0.46002983616194426</v>
      </c>
      <c r="H10" s="215">
        <f>F10/F7</f>
        <v>0.53862589465135302</v>
      </c>
      <c r="I10" s="186">
        <f t="shared" si="0"/>
        <v>0.22839326469837842</v>
      </c>
      <c r="K10" s="19">
        <v>1862.8660000000002</v>
      </c>
      <c r="L10" s="140">
        <v>2304.9810000000007</v>
      </c>
      <c r="M10" s="247">
        <f>K10/K7</f>
        <v>0.21458123929752357</v>
      </c>
      <c r="N10" s="215">
        <f>L10/L7</f>
        <v>0.26588788367188082</v>
      </c>
      <c r="O10" s="209">
        <f t="shared" si="1"/>
        <v>0.23733054336704862</v>
      </c>
      <c r="Q10" s="189">
        <f t="shared" si="2"/>
        <v>0.56786956167863711</v>
      </c>
      <c r="R10" s="190">
        <f t="shared" si="3"/>
        <v>0.57200114450803652</v>
      </c>
      <c r="S10" s="182">
        <f t="shared" si="4"/>
        <v>7.2755842330875058E-3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98035.839999999953</v>
      </c>
      <c r="F11" s="145">
        <v>128495.70000000004</v>
      </c>
      <c r="G11" s="243">
        <f>E11/E15</f>
        <v>0.57891096817106424</v>
      </c>
      <c r="H11" s="244">
        <f>F11/F15</f>
        <v>0.63201933837313073</v>
      </c>
      <c r="I11" s="164">
        <f t="shared" si="0"/>
        <v>0.31070127006613196</v>
      </c>
      <c r="J11" s="1"/>
      <c r="K11" s="17">
        <v>13259.905999999995</v>
      </c>
      <c r="L11" s="145">
        <v>16722.404000000002</v>
      </c>
      <c r="M11" s="243">
        <f>K11/K15</f>
        <v>0.60433525658543219</v>
      </c>
      <c r="N11" s="244">
        <f>L11/L15</f>
        <v>0.65858534779492262</v>
      </c>
      <c r="O11" s="164">
        <f t="shared" si="1"/>
        <v>0.26112538052683087</v>
      </c>
      <c r="Q11" s="191">
        <f t="shared" si="2"/>
        <v>1.3525569832420472</v>
      </c>
      <c r="R11" s="192">
        <f t="shared" si="3"/>
        <v>1.3013979456121878</v>
      </c>
      <c r="S11" s="57">
        <f t="shared" si="4"/>
        <v>-3.7823942550081993E-2</v>
      </c>
    </row>
    <row r="12" spans="1:19" s="3" customFormat="1" ht="24" customHeight="1" x14ac:dyDescent="0.25">
      <c r="A12" s="46"/>
      <c r="B12" s="3" t="s">
        <v>33</v>
      </c>
      <c r="E12" s="31">
        <v>47843.569999999956</v>
      </c>
      <c r="F12" s="141">
        <v>49772.790000000059</v>
      </c>
      <c r="G12" s="247">
        <f>E12/E11</f>
        <v>0.48802121754656236</v>
      </c>
      <c r="H12" s="215">
        <f>F12/F11</f>
        <v>0.38734984906109732</v>
      </c>
      <c r="I12" s="206">
        <f t="shared" si="0"/>
        <v>4.0323495926414037E-2</v>
      </c>
      <c r="K12" s="31">
        <v>8716.8129999999965</v>
      </c>
      <c r="L12" s="141">
        <v>9977.4600000000028</v>
      </c>
      <c r="M12" s="247">
        <f>K12/K11</f>
        <v>0.65738120617144646</v>
      </c>
      <c r="N12" s="215">
        <f>L12/L11</f>
        <v>0.59665225167386227</v>
      </c>
      <c r="O12" s="206">
        <f t="shared" si="1"/>
        <v>0.14462246694979081</v>
      </c>
      <c r="Q12" s="189">
        <f t="shared" si="2"/>
        <v>1.8219403359740931</v>
      </c>
      <c r="R12" s="190">
        <f t="shared" si="3"/>
        <v>2.0046013092695811</v>
      </c>
      <c r="S12" s="182">
        <f t="shared" si="4"/>
        <v>0.10025628704127079</v>
      </c>
    </row>
    <row r="13" spans="1:19" ht="24" customHeight="1" x14ac:dyDescent="0.25">
      <c r="A13" s="8"/>
      <c r="B13" s="3" t="s">
        <v>37</v>
      </c>
      <c r="D13" s="3"/>
      <c r="E13" s="19">
        <v>12337.670000000002</v>
      </c>
      <c r="F13" s="140">
        <v>17039.52</v>
      </c>
      <c r="G13" s="247">
        <f>E13/E11</f>
        <v>0.12584856721786652</v>
      </c>
      <c r="H13" s="215">
        <f>F13/F11</f>
        <v>0.13260770593879792</v>
      </c>
      <c r="I13" s="182">
        <f t="shared" si="0"/>
        <v>0.38109707910812962</v>
      </c>
      <c r="K13" s="19">
        <v>1132.0909999999994</v>
      </c>
      <c r="L13" s="140">
        <v>1517.5120000000004</v>
      </c>
      <c r="M13" s="247">
        <f>K13/K11</f>
        <v>8.537700041010847E-2</v>
      </c>
      <c r="N13" s="215">
        <f>L13/L11</f>
        <v>9.0747239451935274E-2</v>
      </c>
      <c r="O13" s="182">
        <f t="shared" si="1"/>
        <v>0.34045054682000048</v>
      </c>
      <c r="Q13" s="189">
        <f t="shared" si="2"/>
        <v>0.91758897749737123</v>
      </c>
      <c r="R13" s="190">
        <f t="shared" si="3"/>
        <v>0.89058377231283525</v>
      </c>
      <c r="S13" s="182">
        <f t="shared" si="4"/>
        <v>-2.9430612013441868E-2</v>
      </c>
    </row>
    <row r="14" spans="1:19" ht="24" customHeight="1" thickBot="1" x14ac:dyDescent="0.3">
      <c r="A14" s="8"/>
      <c r="B14" t="s">
        <v>36</v>
      </c>
      <c r="E14" s="19">
        <v>37854.599999999991</v>
      </c>
      <c r="F14" s="140">
        <v>61683.389999999992</v>
      </c>
      <c r="G14" s="247">
        <f>E14/E11</f>
        <v>0.38613021523557106</v>
      </c>
      <c r="H14" s="215">
        <f>F14/F11</f>
        <v>0.48004244500010484</v>
      </c>
      <c r="I14" s="186">
        <f t="shared" si="0"/>
        <v>0.6294820180374382</v>
      </c>
      <c r="K14" s="19">
        <v>3411.0020000000004</v>
      </c>
      <c r="L14" s="140">
        <v>5227.4319999999998</v>
      </c>
      <c r="M14" s="247">
        <f>K14/K11</f>
        <v>0.25724179341844516</v>
      </c>
      <c r="N14" s="215">
        <f>L14/L11</f>
        <v>0.31260050887420249</v>
      </c>
      <c r="O14" s="209">
        <f t="shared" si="1"/>
        <v>0.53252094252656523</v>
      </c>
      <c r="Q14" s="189">
        <f t="shared" si="2"/>
        <v>0.90107992159473393</v>
      </c>
      <c r="R14" s="190">
        <f t="shared" si="3"/>
        <v>0.8474618531828424</v>
      </c>
      <c r="S14" s="182">
        <f t="shared" si="4"/>
        <v>-5.950423167458678E-2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169345.27999999997</v>
      </c>
      <c r="F15" s="145">
        <v>203309.76000000007</v>
      </c>
      <c r="G15" s="243">
        <f>G7+G11</f>
        <v>1</v>
      </c>
      <c r="H15" s="244">
        <f>H7+H11</f>
        <v>1</v>
      </c>
      <c r="I15" s="164">
        <f t="shared" si="0"/>
        <v>0.20056348780432559</v>
      </c>
      <c r="J15" s="1"/>
      <c r="K15" s="17">
        <v>21941.307999999997</v>
      </c>
      <c r="L15" s="145">
        <v>25391.400000000005</v>
      </c>
      <c r="M15" s="243">
        <f>M7+M11</f>
        <v>1</v>
      </c>
      <c r="N15" s="244">
        <f>N7+N11</f>
        <v>1</v>
      </c>
      <c r="O15" s="164">
        <f t="shared" si="1"/>
        <v>0.15724185631959628</v>
      </c>
      <c r="Q15" s="191">
        <f t="shared" si="2"/>
        <v>1.2956551254336703</v>
      </c>
      <c r="R15" s="192">
        <f t="shared" si="3"/>
        <v>1.2489021678054215</v>
      </c>
      <c r="S15" s="57">
        <f t="shared" si="4"/>
        <v>-3.6084415297319247E-2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68650.969999999958</v>
      </c>
      <c r="F16" s="181">
        <f t="shared" ref="F16:F17" si="5">F8+F12</f>
        <v>71961.780000000072</v>
      </c>
      <c r="G16" s="245">
        <f>E16/E15</f>
        <v>0.40539051339370052</v>
      </c>
      <c r="H16" s="246">
        <f>F16/F15</f>
        <v>0.35395142859841083</v>
      </c>
      <c r="I16" s="207">
        <f t="shared" si="0"/>
        <v>4.8226703861578596E-2</v>
      </c>
      <c r="J16" s="3"/>
      <c r="K16" s="180">
        <f t="shared" ref="K16:L18" si="6">K8+K12</f>
        <v>13474.185999999998</v>
      </c>
      <c r="L16" s="181">
        <f t="shared" si="6"/>
        <v>14853.700000000004</v>
      </c>
      <c r="M16" s="250">
        <f>K16/K15</f>
        <v>0.61410131064200912</v>
      </c>
      <c r="N16" s="246">
        <f>L16/L15</f>
        <v>0.58498940586182724</v>
      </c>
      <c r="O16" s="207">
        <f t="shared" si="1"/>
        <v>0.10238199175816681</v>
      </c>
      <c r="P16" s="3"/>
      <c r="Q16" s="189">
        <f t="shared" si="2"/>
        <v>1.9627087570649047</v>
      </c>
      <c r="R16" s="190">
        <f t="shared" si="3"/>
        <v>2.0641095870613526</v>
      </c>
      <c r="S16" s="182">
        <f t="shared" si="4"/>
        <v>5.166371711108371E-2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30035.240000000013</v>
      </c>
      <c r="F17" s="140">
        <f t="shared" si="5"/>
        <v>29367.800000000003</v>
      </c>
      <c r="G17" s="248">
        <f>E17/E15</f>
        <v>0.17736095154231649</v>
      </c>
      <c r="H17" s="215">
        <f>F17/F15</f>
        <v>0.14444854983843369</v>
      </c>
      <c r="I17" s="182">
        <f t="shared" si="0"/>
        <v>-2.2221896678701728E-2</v>
      </c>
      <c r="K17" s="19">
        <f t="shared" si="6"/>
        <v>3193.2539999999995</v>
      </c>
      <c r="L17" s="140">
        <f t="shared" si="6"/>
        <v>3005.2870000000012</v>
      </c>
      <c r="M17" s="247">
        <f>K17/K15</f>
        <v>0.14553617313972347</v>
      </c>
      <c r="N17" s="215">
        <f>L17/L15</f>
        <v>0.11835845995100705</v>
      </c>
      <c r="O17" s="182">
        <f t="shared" si="1"/>
        <v>-5.886377970559132E-2</v>
      </c>
      <c r="Q17" s="189">
        <f t="shared" si="2"/>
        <v>1.0631691306611828</v>
      </c>
      <c r="R17" s="190">
        <f t="shared" si="3"/>
        <v>1.0233272495726615</v>
      </c>
      <c r="S17" s="182">
        <f t="shared" si="4"/>
        <v>-3.7474640618791931E-2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70659.069999999992</v>
      </c>
      <c r="F18" s="142">
        <f>F10+F14</f>
        <v>101980.18000000001</v>
      </c>
      <c r="G18" s="249">
        <f>E18/E15</f>
        <v>0.41724853506398291</v>
      </c>
      <c r="H18" s="221">
        <f>F18/F15</f>
        <v>0.50160002156315553</v>
      </c>
      <c r="I18" s="208">
        <f t="shared" si="0"/>
        <v>0.44327090633941291</v>
      </c>
      <c r="K18" s="21">
        <f t="shared" si="6"/>
        <v>5273.8680000000004</v>
      </c>
      <c r="L18" s="142">
        <f t="shared" si="6"/>
        <v>7532.4130000000005</v>
      </c>
      <c r="M18" s="249">
        <f>K18/K15</f>
        <v>0.24036251621826743</v>
      </c>
      <c r="N18" s="221">
        <f>L18/L15</f>
        <v>0.29665213418716568</v>
      </c>
      <c r="O18" s="186">
        <f t="shared" si="1"/>
        <v>0.42825209125446445</v>
      </c>
      <c r="Q18" s="193">
        <f t="shared" si="2"/>
        <v>0.74638231157019197</v>
      </c>
      <c r="R18" s="194">
        <f t="shared" si="3"/>
        <v>0.73861538585242736</v>
      </c>
      <c r="S18" s="186">
        <f t="shared" si="4"/>
        <v>-1.0406095639411708E-2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workbookViewId="0">
      <selection activeCell="F84" sqref="F84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41</v>
      </c>
    </row>
    <row r="3" spans="1:16" ht="8.25" customHeight="1" thickBot="1" x14ac:dyDescent="0.3"/>
    <row r="4" spans="1:16" x14ac:dyDescent="0.25">
      <c r="A4" s="372" t="s">
        <v>3</v>
      </c>
      <c r="B4" s="366" t="s">
        <v>1</v>
      </c>
      <c r="C4" s="359"/>
      <c r="D4" s="366" t="s">
        <v>104</v>
      </c>
      <c r="E4" s="359"/>
      <c r="F4" s="130" t="s">
        <v>0</v>
      </c>
      <c r="H4" s="375" t="s">
        <v>19</v>
      </c>
      <c r="I4" s="376"/>
      <c r="J4" s="366" t="s">
        <v>104</v>
      </c>
      <c r="K4" s="364"/>
      <c r="L4" s="130" t="s">
        <v>0</v>
      </c>
      <c r="N4" s="358" t="s">
        <v>22</v>
      </c>
      <c r="O4" s="359"/>
      <c r="P4" s="130" t="s">
        <v>0</v>
      </c>
    </row>
    <row r="5" spans="1:16" x14ac:dyDescent="0.25">
      <c r="A5" s="373"/>
      <c r="B5" s="367" t="s">
        <v>145</v>
      </c>
      <c r="C5" s="361"/>
      <c r="D5" s="367" t="str">
        <f>B5</f>
        <v>jan-fev</v>
      </c>
      <c r="E5" s="361"/>
      <c r="F5" s="131" t="s">
        <v>164</v>
      </c>
      <c r="H5" s="356" t="str">
        <f>B5</f>
        <v>jan-fev</v>
      </c>
      <c r="I5" s="361"/>
      <c r="J5" s="367" t="str">
        <f>B5</f>
        <v>jan-fev</v>
      </c>
      <c r="K5" s="357"/>
      <c r="L5" s="131" t="str">
        <f>F5</f>
        <v>2025/2024</v>
      </c>
      <c r="N5" s="356" t="str">
        <f>B5</f>
        <v>jan-fev</v>
      </c>
      <c r="O5" s="357"/>
      <c r="P5" s="131" t="str">
        <f>F5</f>
        <v>2025/2024</v>
      </c>
    </row>
    <row r="6" spans="1:16" ht="19.5" customHeight="1" thickBot="1" x14ac:dyDescent="0.3">
      <c r="A6" s="374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169</v>
      </c>
      <c r="B7" s="39">
        <v>36718.399999999987</v>
      </c>
      <c r="C7" s="147">
        <v>65924.420000000013</v>
      </c>
      <c r="D7" s="247">
        <f>B7/$B$33</f>
        <v>0.2168256475763598</v>
      </c>
      <c r="E7" s="246">
        <f>C7/$C$33</f>
        <v>0.32425605145567032</v>
      </c>
      <c r="F7" s="52">
        <f>(C7-B7)/B7</f>
        <v>0.79540557322759264</v>
      </c>
      <c r="H7" s="39">
        <v>3273.0590000000002</v>
      </c>
      <c r="I7" s="147">
        <v>6186.9539999999997</v>
      </c>
      <c r="J7" s="247">
        <f>H7/$H$33</f>
        <v>0.14917337653707793</v>
      </c>
      <c r="K7" s="246">
        <f>I7/$I$33</f>
        <v>0.24366336633663357</v>
      </c>
      <c r="L7" s="52">
        <f>(I7-H7)/H7</f>
        <v>0.89026656714712427</v>
      </c>
      <c r="N7" s="27">
        <f t="shared" ref="N7:N33" si="0">(H7/B7)*10</f>
        <v>0.89139477755022045</v>
      </c>
      <c r="O7" s="151">
        <f t="shared" ref="O7:O33" si="1">(I7/C7)*10</f>
        <v>0.93849198824957403</v>
      </c>
      <c r="P7" s="61">
        <f>(O7-N7)/N7</f>
        <v>5.2835412418265101E-2</v>
      </c>
    </row>
    <row r="8" spans="1:16" ht="20.100000000000001" customHeight="1" x14ac:dyDescent="0.25">
      <c r="A8" s="8" t="s">
        <v>165</v>
      </c>
      <c r="B8" s="19">
        <v>5604.21</v>
      </c>
      <c r="C8" s="140">
        <v>6806.1</v>
      </c>
      <c r="D8" s="247">
        <f t="shared" ref="D8:D32" si="2">B8/$B$33</f>
        <v>3.3093393568453741E-2</v>
      </c>
      <c r="E8" s="215">
        <f t="shared" ref="E8:E32" si="3">C8/$C$33</f>
        <v>3.347650403010656E-2</v>
      </c>
      <c r="F8" s="52">
        <f t="shared" ref="F8:F33" si="4">(C8-B8)/B8</f>
        <v>0.21446198482926235</v>
      </c>
      <c r="H8" s="19">
        <v>1671.2789999999998</v>
      </c>
      <c r="I8" s="140">
        <v>2662.069</v>
      </c>
      <c r="J8" s="247">
        <f t="shared" ref="J8:J32" si="5">H8/$H$33</f>
        <v>7.617043614719779E-2</v>
      </c>
      <c r="K8" s="215">
        <f t="shared" ref="K8:K32" si="6">I8/$I$33</f>
        <v>0.10484136361130143</v>
      </c>
      <c r="L8" s="52">
        <f t="shared" ref="L8:L33" si="7">(I8-H8)/H8</f>
        <v>0.59283339286857573</v>
      </c>
      <c r="N8" s="27">
        <f t="shared" si="0"/>
        <v>2.9821848217679205</v>
      </c>
      <c r="O8" s="152">
        <f t="shared" si="1"/>
        <v>3.9112986879416987</v>
      </c>
      <c r="P8" s="52">
        <f t="shared" ref="P8:P71" si="8">(O8-N8)/N8</f>
        <v>0.31155475656367065</v>
      </c>
    </row>
    <row r="9" spans="1:16" ht="20.100000000000001" customHeight="1" x14ac:dyDescent="0.25">
      <c r="A9" s="8" t="s">
        <v>166</v>
      </c>
      <c r="B9" s="19">
        <v>14107.679999999997</v>
      </c>
      <c r="C9" s="140">
        <v>13207.28</v>
      </c>
      <c r="D9" s="247">
        <f t="shared" si="2"/>
        <v>8.3307193445249797E-2</v>
      </c>
      <c r="E9" s="215">
        <f t="shared" si="3"/>
        <v>6.4961367324421579E-2</v>
      </c>
      <c r="F9" s="52">
        <f t="shared" si="4"/>
        <v>-6.3823392648542934E-2</v>
      </c>
      <c r="H9" s="19">
        <v>2019.2750000000001</v>
      </c>
      <c r="I9" s="140">
        <v>1884.2870000000003</v>
      </c>
      <c r="J9" s="247">
        <f t="shared" si="5"/>
        <v>9.2030748577067528E-2</v>
      </c>
      <c r="K9" s="215">
        <f t="shared" si="6"/>
        <v>7.4209653662263592E-2</v>
      </c>
      <c r="L9" s="52">
        <f t="shared" si="7"/>
        <v>-6.6849735672456612E-2</v>
      </c>
      <c r="N9" s="27">
        <f t="shared" si="0"/>
        <v>1.4313303108661386</v>
      </c>
      <c r="O9" s="152">
        <f t="shared" si="1"/>
        <v>1.4267033030268155</v>
      </c>
      <c r="P9" s="52">
        <f t="shared" si="8"/>
        <v>-3.2326625127663184E-3</v>
      </c>
    </row>
    <row r="10" spans="1:16" ht="20.100000000000001" customHeight="1" x14ac:dyDescent="0.25">
      <c r="A10" s="8" t="s">
        <v>167</v>
      </c>
      <c r="B10" s="19">
        <v>10788.03</v>
      </c>
      <c r="C10" s="140">
        <v>8994.6900000000023</v>
      </c>
      <c r="D10" s="247">
        <f t="shared" si="2"/>
        <v>6.3704344165954885E-2</v>
      </c>
      <c r="E10" s="215">
        <f t="shared" si="3"/>
        <v>4.4241309418691942E-2</v>
      </c>
      <c r="F10" s="52">
        <f t="shared" si="4"/>
        <v>-0.16623424295260564</v>
      </c>
      <c r="H10" s="19">
        <v>2281.2440000000001</v>
      </c>
      <c r="I10" s="140">
        <v>1605.6410000000001</v>
      </c>
      <c r="J10" s="247">
        <f t="shared" si="5"/>
        <v>0.10397028290200386</v>
      </c>
      <c r="K10" s="215">
        <f t="shared" si="6"/>
        <v>6.3235623084981513E-2</v>
      </c>
      <c r="L10" s="52">
        <f t="shared" si="7"/>
        <v>-0.29615551865561074</v>
      </c>
      <c r="N10" s="27">
        <f t="shared" si="0"/>
        <v>2.1146066520022657</v>
      </c>
      <c r="O10" s="152">
        <f t="shared" si="1"/>
        <v>1.7850987638262126</v>
      </c>
      <c r="P10" s="52">
        <f t="shared" si="8"/>
        <v>-0.15582467210346224</v>
      </c>
    </row>
    <row r="11" spans="1:16" ht="20.100000000000001" customHeight="1" x14ac:dyDescent="0.25">
      <c r="A11" s="8" t="s">
        <v>176</v>
      </c>
      <c r="B11" s="19">
        <v>26413.16</v>
      </c>
      <c r="C11" s="140">
        <v>26183.05</v>
      </c>
      <c r="D11" s="247">
        <f t="shared" si="2"/>
        <v>0.15597222432181157</v>
      </c>
      <c r="E11" s="215">
        <f t="shared" si="3"/>
        <v>0.12878402886314944</v>
      </c>
      <c r="F11" s="52">
        <f t="shared" si="4"/>
        <v>-8.7119451061516522E-3</v>
      </c>
      <c r="H11" s="19">
        <v>1796.9869999999999</v>
      </c>
      <c r="I11" s="140">
        <v>1515.1479999999999</v>
      </c>
      <c r="J11" s="247">
        <f t="shared" si="5"/>
        <v>8.189972083706222E-2</v>
      </c>
      <c r="K11" s="215">
        <f t="shared" si="6"/>
        <v>5.9671699866884038E-2</v>
      </c>
      <c r="L11" s="52">
        <f t="shared" si="7"/>
        <v>-0.15683975454469062</v>
      </c>
      <c r="N11" s="27">
        <f t="shared" si="0"/>
        <v>0.68033775587623746</v>
      </c>
      <c r="O11" s="152">
        <f t="shared" si="1"/>
        <v>0.57867513524971304</v>
      </c>
      <c r="P11" s="52">
        <f t="shared" si="8"/>
        <v>-0.14942963219142319</v>
      </c>
    </row>
    <row r="12" spans="1:16" ht="20.100000000000001" customHeight="1" x14ac:dyDescent="0.25">
      <c r="A12" s="8" t="s">
        <v>185</v>
      </c>
      <c r="B12" s="19">
        <v>13275.830000000002</v>
      </c>
      <c r="C12" s="140">
        <v>12963.66</v>
      </c>
      <c r="D12" s="247">
        <f t="shared" si="2"/>
        <v>7.8395040003476898E-2</v>
      </c>
      <c r="E12" s="215">
        <f t="shared" si="3"/>
        <v>6.3763097256127763E-2</v>
      </c>
      <c r="F12" s="52">
        <f t="shared" si="4"/>
        <v>-2.3514160696544158E-2</v>
      </c>
      <c r="H12" s="19">
        <v>897.65</v>
      </c>
      <c r="I12" s="140">
        <v>1022.3870000000001</v>
      </c>
      <c r="J12" s="247">
        <f t="shared" si="5"/>
        <v>4.0911416949253897E-2</v>
      </c>
      <c r="K12" s="215">
        <f t="shared" si="6"/>
        <v>4.0265089754798859E-2</v>
      </c>
      <c r="L12" s="52">
        <f t="shared" si="7"/>
        <v>0.13895950537514631</v>
      </c>
      <c r="N12" s="27">
        <f t="shared" si="0"/>
        <v>0.67615358135800163</v>
      </c>
      <c r="O12" s="152">
        <f t="shared" si="1"/>
        <v>0.7886561356900752</v>
      </c>
      <c r="P12" s="52">
        <f t="shared" si="8"/>
        <v>0.16638609545795938</v>
      </c>
    </row>
    <row r="13" spans="1:16" ht="20.100000000000001" customHeight="1" x14ac:dyDescent="0.25">
      <c r="A13" s="8" t="s">
        <v>172</v>
      </c>
      <c r="B13" s="19">
        <v>10434.109999999999</v>
      </c>
      <c r="C13" s="140">
        <v>12260.840000000002</v>
      </c>
      <c r="D13" s="247">
        <f t="shared" si="2"/>
        <v>6.1614412872918543E-2</v>
      </c>
      <c r="E13" s="215">
        <f t="shared" si="3"/>
        <v>6.0306204679991732E-2</v>
      </c>
      <c r="F13" s="52">
        <f t="shared" si="4"/>
        <v>0.17507290990798482</v>
      </c>
      <c r="H13" s="19">
        <v>942.59199999999998</v>
      </c>
      <c r="I13" s="140">
        <v>1021.941</v>
      </c>
      <c r="J13" s="247">
        <f t="shared" si="5"/>
        <v>4.2959699576707103E-2</v>
      </c>
      <c r="K13" s="215">
        <f t="shared" si="6"/>
        <v>4.0247524752475235E-2</v>
      </c>
      <c r="L13" s="52">
        <f t="shared" si="7"/>
        <v>8.4181703218359633E-2</v>
      </c>
      <c r="N13" s="27">
        <f t="shared" si="0"/>
        <v>0.90337556341652525</v>
      </c>
      <c r="O13" s="152">
        <f t="shared" si="1"/>
        <v>0.83349998858153262</v>
      </c>
      <c r="P13" s="52">
        <f t="shared" si="8"/>
        <v>-7.734941885158636E-2</v>
      </c>
    </row>
    <row r="14" spans="1:16" ht="20.100000000000001" customHeight="1" x14ac:dyDescent="0.25">
      <c r="A14" s="8" t="s">
        <v>168</v>
      </c>
      <c r="B14" s="19">
        <v>4686.7300000000014</v>
      </c>
      <c r="C14" s="140">
        <v>4076.92</v>
      </c>
      <c r="D14" s="247">
        <f t="shared" si="2"/>
        <v>2.7675586824740552E-2</v>
      </c>
      <c r="E14" s="215">
        <f t="shared" si="3"/>
        <v>2.0052751033693601E-2</v>
      </c>
      <c r="F14" s="52">
        <f t="shared" si="4"/>
        <v>-0.13011417342155429</v>
      </c>
      <c r="H14" s="19">
        <v>942.98100000000011</v>
      </c>
      <c r="I14" s="140">
        <v>879.33699999999999</v>
      </c>
      <c r="J14" s="247">
        <f t="shared" si="5"/>
        <v>4.2977428692947579E-2</v>
      </c>
      <c r="K14" s="215">
        <f t="shared" si="6"/>
        <v>3.4631292484857065E-2</v>
      </c>
      <c r="L14" s="52">
        <f t="shared" si="7"/>
        <v>-6.7492346081204302E-2</v>
      </c>
      <c r="N14" s="27">
        <f t="shared" si="0"/>
        <v>2.01202330836212</v>
      </c>
      <c r="O14" s="152">
        <f t="shared" si="1"/>
        <v>2.1568659674460129</v>
      </c>
      <c r="P14" s="52">
        <f t="shared" si="8"/>
        <v>7.1988559218929507E-2</v>
      </c>
    </row>
    <row r="15" spans="1:16" ht="20.100000000000001" customHeight="1" x14ac:dyDescent="0.25">
      <c r="A15" s="8" t="s">
        <v>175</v>
      </c>
      <c r="B15" s="19">
        <v>4340.9900000000007</v>
      </c>
      <c r="C15" s="140">
        <v>5179.0900000000011</v>
      </c>
      <c r="D15" s="247">
        <f t="shared" si="2"/>
        <v>2.5633959210436801E-2</v>
      </c>
      <c r="E15" s="215">
        <f t="shared" si="3"/>
        <v>2.547388772678694E-2</v>
      </c>
      <c r="F15" s="52">
        <f t="shared" si="4"/>
        <v>0.19306655855000823</v>
      </c>
      <c r="H15" s="19">
        <v>823.33</v>
      </c>
      <c r="I15" s="140">
        <v>869.97199999999998</v>
      </c>
      <c r="J15" s="247">
        <f t="shared" si="5"/>
        <v>3.7524198648503551E-2</v>
      </c>
      <c r="K15" s="215">
        <f t="shared" si="6"/>
        <v>3.4262466819474299E-2</v>
      </c>
      <c r="L15" s="52">
        <f t="shared" si="7"/>
        <v>5.6650431783124552E-2</v>
      </c>
      <c r="N15" s="27">
        <f t="shared" si="0"/>
        <v>1.8966410887838947</v>
      </c>
      <c r="O15" s="152">
        <f t="shared" si="1"/>
        <v>1.6797777215688467</v>
      </c>
      <c r="P15" s="52">
        <f t="shared" si="8"/>
        <v>-0.11434075139334789</v>
      </c>
    </row>
    <row r="16" spans="1:16" ht="20.100000000000001" customHeight="1" x14ac:dyDescent="0.25">
      <c r="A16" s="8" t="s">
        <v>177</v>
      </c>
      <c r="B16" s="19">
        <v>3340.64</v>
      </c>
      <c r="C16" s="140">
        <v>3989.88</v>
      </c>
      <c r="D16" s="247">
        <f t="shared" si="2"/>
        <v>1.9726797227534176E-2</v>
      </c>
      <c r="E16" s="215">
        <f t="shared" si="3"/>
        <v>1.9624635826632219E-2</v>
      </c>
      <c r="F16" s="52">
        <f t="shared" si="4"/>
        <v>0.19434599358206819</v>
      </c>
      <c r="H16" s="19">
        <v>592.1</v>
      </c>
      <c r="I16" s="140">
        <v>668.06100000000004</v>
      </c>
      <c r="J16" s="247">
        <f t="shared" si="5"/>
        <v>2.6985629115638871E-2</v>
      </c>
      <c r="K16" s="215">
        <f t="shared" si="6"/>
        <v>2.6310522460360586E-2</v>
      </c>
      <c r="L16" s="52">
        <f t="shared" si="7"/>
        <v>0.12829082925181559</v>
      </c>
      <c r="N16" s="27">
        <f t="shared" si="0"/>
        <v>1.7724148666123858</v>
      </c>
      <c r="O16" s="152">
        <f t="shared" si="1"/>
        <v>1.6743887034196516</v>
      </c>
      <c r="P16" s="52">
        <f t="shared" si="8"/>
        <v>-5.530655663032856E-2</v>
      </c>
    </row>
    <row r="17" spans="1:16" ht="20.100000000000001" customHeight="1" x14ac:dyDescent="0.25">
      <c r="A17" s="8" t="s">
        <v>201</v>
      </c>
      <c r="B17" s="19">
        <v>4739.170000000001</v>
      </c>
      <c r="C17" s="140">
        <v>6900.9999999999991</v>
      </c>
      <c r="D17" s="247">
        <f t="shared" si="2"/>
        <v>2.798525001700667E-2</v>
      </c>
      <c r="E17" s="215">
        <f t="shared" si="3"/>
        <v>3.3943279456923249E-2</v>
      </c>
      <c r="F17" s="52">
        <f t="shared" si="4"/>
        <v>0.45616215497650381</v>
      </c>
      <c r="H17" s="19">
        <v>460.488</v>
      </c>
      <c r="I17" s="140">
        <v>660.50400000000013</v>
      </c>
      <c r="J17" s="247">
        <f t="shared" si="5"/>
        <v>2.0987262928901049E-2</v>
      </c>
      <c r="K17" s="215">
        <f t="shared" si="6"/>
        <v>2.6012902006191069E-2</v>
      </c>
      <c r="L17" s="52">
        <f t="shared" si="7"/>
        <v>0.43435659561161233</v>
      </c>
      <c r="N17" s="27">
        <f t="shared" si="0"/>
        <v>0.97166381454980488</v>
      </c>
      <c r="O17" s="152">
        <f t="shared" si="1"/>
        <v>0.95711346181712831</v>
      </c>
      <c r="P17" s="52">
        <f t="shared" si="8"/>
        <v>-1.4974677985119885E-2</v>
      </c>
    </row>
    <row r="18" spans="1:16" ht="20.100000000000001" customHeight="1" x14ac:dyDescent="0.25">
      <c r="A18" s="8" t="s">
        <v>173</v>
      </c>
      <c r="B18" s="19">
        <v>3744.3900000000003</v>
      </c>
      <c r="C18" s="140">
        <v>3491.26</v>
      </c>
      <c r="D18" s="247">
        <f t="shared" si="2"/>
        <v>2.2110979414365722E-2</v>
      </c>
      <c r="E18" s="215">
        <f t="shared" si="3"/>
        <v>1.7172121987650758E-2</v>
      </c>
      <c r="F18" s="52">
        <f t="shared" si="4"/>
        <v>-6.7602466623401969E-2</v>
      </c>
      <c r="H18" s="19">
        <v>513.73399999999992</v>
      </c>
      <c r="I18" s="140">
        <v>549.5859999999999</v>
      </c>
      <c r="J18" s="247">
        <f t="shared" si="5"/>
        <v>2.3414009775533894E-2</v>
      </c>
      <c r="K18" s="215">
        <f t="shared" si="6"/>
        <v>2.1644572571815644E-2</v>
      </c>
      <c r="L18" s="52">
        <f t="shared" si="7"/>
        <v>6.9787088259682994E-2</v>
      </c>
      <c r="N18" s="27">
        <f t="shared" si="0"/>
        <v>1.3720098600840185</v>
      </c>
      <c r="O18" s="152">
        <f t="shared" si="1"/>
        <v>1.5741766582838284</v>
      </c>
      <c r="P18" s="52">
        <f t="shared" si="8"/>
        <v>0.14735083477273966</v>
      </c>
    </row>
    <row r="19" spans="1:16" ht="20.100000000000001" customHeight="1" x14ac:dyDescent="0.25">
      <c r="A19" s="8" t="s">
        <v>186</v>
      </c>
      <c r="B19" s="19">
        <v>2958.7700000000004</v>
      </c>
      <c r="C19" s="140">
        <v>1849.6</v>
      </c>
      <c r="D19" s="247">
        <f t="shared" si="2"/>
        <v>1.7471818523669507E-2</v>
      </c>
      <c r="E19" s="215">
        <f t="shared" si="3"/>
        <v>9.0974481500543745E-3</v>
      </c>
      <c r="F19" s="52">
        <f t="shared" si="4"/>
        <v>-0.37487537050869124</v>
      </c>
      <c r="H19" s="19">
        <v>933.36200000000008</v>
      </c>
      <c r="I19" s="140">
        <v>543.88300000000004</v>
      </c>
      <c r="J19" s="247">
        <f t="shared" si="5"/>
        <v>4.2539031857170964E-2</v>
      </c>
      <c r="K19" s="215">
        <f t="shared" si="6"/>
        <v>2.1419968965870329E-2</v>
      </c>
      <c r="L19" s="52">
        <f t="shared" si="7"/>
        <v>-0.41728611192656229</v>
      </c>
      <c r="N19" s="27">
        <f t="shared" si="0"/>
        <v>3.1545608479199121</v>
      </c>
      <c r="O19" s="152">
        <f t="shared" si="1"/>
        <v>2.9405439013840833</v>
      </c>
      <c r="P19" s="52">
        <f t="shared" si="8"/>
        <v>-6.784365775570618E-2</v>
      </c>
    </row>
    <row r="20" spans="1:16" ht="20.100000000000001" customHeight="1" x14ac:dyDescent="0.25">
      <c r="A20" s="8" t="s">
        <v>171</v>
      </c>
      <c r="B20" s="19">
        <v>1165</v>
      </c>
      <c r="C20" s="140">
        <v>2479.3399999999997</v>
      </c>
      <c r="D20" s="247">
        <f t="shared" si="2"/>
        <v>6.879435907513924E-3</v>
      </c>
      <c r="E20" s="215">
        <f t="shared" si="3"/>
        <v>1.21948892173204E-2</v>
      </c>
      <c r="F20" s="52">
        <f t="shared" si="4"/>
        <v>1.1281888412017165</v>
      </c>
      <c r="H20" s="19">
        <v>232.15200000000002</v>
      </c>
      <c r="I20" s="140">
        <v>515.51799999999992</v>
      </c>
      <c r="J20" s="247">
        <f t="shared" si="5"/>
        <v>1.0580590728683998E-2</v>
      </c>
      <c r="K20" s="215">
        <f t="shared" si="6"/>
        <v>2.0302858448135973E-2</v>
      </c>
      <c r="L20" s="52">
        <f t="shared" si="7"/>
        <v>1.2206054653847473</v>
      </c>
      <c r="N20" s="27">
        <f t="shared" si="0"/>
        <v>1.9927210300429186</v>
      </c>
      <c r="O20" s="152">
        <f t="shared" si="1"/>
        <v>2.0792549630143506</v>
      </c>
      <c r="P20" s="52">
        <f t="shared" si="8"/>
        <v>4.3425011161531399E-2</v>
      </c>
    </row>
    <row r="21" spans="1:16" ht="20.100000000000001" customHeight="1" x14ac:dyDescent="0.25">
      <c r="A21" s="8" t="s">
        <v>191</v>
      </c>
      <c r="B21" s="19">
        <v>532.42999999999995</v>
      </c>
      <c r="C21" s="140">
        <v>1609.26</v>
      </c>
      <c r="D21" s="247">
        <f t="shared" si="2"/>
        <v>3.1440498371138525E-3</v>
      </c>
      <c r="E21" s="215">
        <f t="shared" si="3"/>
        <v>7.915311099673715E-3</v>
      </c>
      <c r="F21" s="52">
        <f t="shared" si="4"/>
        <v>2.0224818285971864</v>
      </c>
      <c r="H21" s="19">
        <v>169.85199999999998</v>
      </c>
      <c r="I21" s="140">
        <v>503.09700000000004</v>
      </c>
      <c r="J21" s="247">
        <f t="shared" si="5"/>
        <v>7.7411975621508068E-3</v>
      </c>
      <c r="K21" s="215">
        <f t="shared" si="6"/>
        <v>1.981367707176445E-2</v>
      </c>
      <c r="L21" s="52">
        <f t="shared" si="7"/>
        <v>1.9619727762993671</v>
      </c>
      <c r="N21" s="27">
        <f t="shared" si="0"/>
        <v>3.1901282797738668</v>
      </c>
      <c r="O21" s="152">
        <f t="shared" si="1"/>
        <v>3.1262630028708847</v>
      </c>
      <c r="P21" s="52">
        <f t="shared" si="8"/>
        <v>-2.0019657926580076E-2</v>
      </c>
    </row>
    <row r="22" spans="1:16" ht="20.100000000000001" customHeight="1" x14ac:dyDescent="0.25">
      <c r="A22" s="8" t="s">
        <v>183</v>
      </c>
      <c r="B22" s="19">
        <v>3041.07</v>
      </c>
      <c r="C22" s="140">
        <v>3250.2699999999995</v>
      </c>
      <c r="D22" s="247">
        <f t="shared" si="2"/>
        <v>1.7957807858595166E-2</v>
      </c>
      <c r="E22" s="215">
        <f t="shared" si="3"/>
        <v>1.5986787845305595E-2</v>
      </c>
      <c r="F22" s="52">
        <f t="shared" si="4"/>
        <v>6.8791576649008201E-2</v>
      </c>
      <c r="H22" s="19">
        <v>400.791</v>
      </c>
      <c r="I22" s="140">
        <v>422.19700000000006</v>
      </c>
      <c r="J22" s="247">
        <f t="shared" si="5"/>
        <v>1.8266504439935854E-2</v>
      </c>
      <c r="K22" s="215">
        <f t="shared" si="6"/>
        <v>1.6627558937277971E-2</v>
      </c>
      <c r="L22" s="52">
        <f t="shared" si="7"/>
        <v>5.3409382945225972E-2</v>
      </c>
      <c r="N22" s="27">
        <f t="shared" si="0"/>
        <v>1.3179275715455416</v>
      </c>
      <c r="O22" s="152">
        <f t="shared" si="1"/>
        <v>1.2989597787260754</v>
      </c>
      <c r="P22" s="52">
        <f t="shared" si="8"/>
        <v>-1.4392135978476123E-2</v>
      </c>
    </row>
    <row r="23" spans="1:16" ht="20.100000000000001" customHeight="1" x14ac:dyDescent="0.25">
      <c r="A23" s="8" t="s">
        <v>170</v>
      </c>
      <c r="B23" s="19">
        <v>1600.73</v>
      </c>
      <c r="C23" s="140">
        <v>1711.32</v>
      </c>
      <c r="D23" s="247">
        <f t="shared" si="2"/>
        <v>9.4524630388281242E-3</v>
      </c>
      <c r="E23" s="215">
        <f t="shared" si="3"/>
        <v>8.417303724130111E-3</v>
      </c>
      <c r="F23" s="52">
        <f t="shared" si="4"/>
        <v>6.9087228951790688E-2</v>
      </c>
      <c r="H23" s="19">
        <v>390.97500000000008</v>
      </c>
      <c r="I23" s="140">
        <v>382.41500000000008</v>
      </c>
      <c r="J23" s="247">
        <f t="shared" si="5"/>
        <v>1.7819129105703276E-2</v>
      </c>
      <c r="K23" s="215">
        <f t="shared" si="6"/>
        <v>1.5060807990106884E-2</v>
      </c>
      <c r="L23" s="52">
        <f t="shared" si="7"/>
        <v>-2.189398299123985E-2</v>
      </c>
      <c r="N23" s="27">
        <f t="shared" si="0"/>
        <v>2.4424793687879909</v>
      </c>
      <c r="O23" s="152">
        <f t="shared" si="1"/>
        <v>2.2346200593693761</v>
      </c>
      <c r="P23" s="52">
        <f t="shared" si="8"/>
        <v>-8.5101766702643175E-2</v>
      </c>
    </row>
    <row r="24" spans="1:16" ht="20.100000000000001" customHeight="1" x14ac:dyDescent="0.25">
      <c r="A24" s="8" t="s">
        <v>179</v>
      </c>
      <c r="B24" s="19">
        <v>2256.7600000000002</v>
      </c>
      <c r="C24" s="140">
        <v>2436.4699999999998</v>
      </c>
      <c r="D24" s="247">
        <f t="shared" si="2"/>
        <v>1.3326382642610407E-2</v>
      </c>
      <c r="E24" s="215">
        <f t="shared" si="3"/>
        <v>1.1984028705754208E-2</v>
      </c>
      <c r="F24" s="52">
        <f t="shared" si="4"/>
        <v>7.9631861606905288E-2</v>
      </c>
      <c r="H24" s="19">
        <v>293.37900000000002</v>
      </c>
      <c r="I24" s="140">
        <v>308.48799999999989</v>
      </c>
      <c r="J24" s="247">
        <f t="shared" si="5"/>
        <v>1.3371080703119433E-2</v>
      </c>
      <c r="K24" s="215">
        <f t="shared" si="6"/>
        <v>1.2149310396433429E-2</v>
      </c>
      <c r="L24" s="52">
        <f t="shared" si="7"/>
        <v>5.1499936941634766E-2</v>
      </c>
      <c r="N24" s="27">
        <f t="shared" si="0"/>
        <v>1.3000008862262713</v>
      </c>
      <c r="O24" s="152">
        <f t="shared" si="1"/>
        <v>1.2661268146129436</v>
      </c>
      <c r="P24" s="52">
        <f t="shared" si="8"/>
        <v>-2.6056960400742166E-2</v>
      </c>
    </row>
    <row r="25" spans="1:16" ht="20.100000000000001" customHeight="1" x14ac:dyDescent="0.25">
      <c r="A25" s="8" t="s">
        <v>174</v>
      </c>
      <c r="B25" s="19">
        <v>1232.03</v>
      </c>
      <c r="C25" s="140">
        <v>1744.4199999999996</v>
      </c>
      <c r="D25" s="247">
        <f t="shared" si="2"/>
        <v>7.2752544387419569E-3</v>
      </c>
      <c r="E25" s="215">
        <f t="shared" si="3"/>
        <v>8.5801094841683884E-3</v>
      </c>
      <c r="F25" s="52">
        <f t="shared" si="4"/>
        <v>0.41589084681379485</v>
      </c>
      <c r="H25" s="19">
        <v>260.613</v>
      </c>
      <c r="I25" s="140">
        <v>302.04699999999997</v>
      </c>
      <c r="J25" s="247">
        <f t="shared" si="5"/>
        <v>1.1877733086833294E-2</v>
      </c>
      <c r="K25" s="215">
        <f t="shared" si="6"/>
        <v>1.1895641831486246E-2</v>
      </c>
      <c r="L25" s="52">
        <f t="shared" si="7"/>
        <v>0.15898669674958643</v>
      </c>
      <c r="N25" s="27">
        <f t="shared" si="0"/>
        <v>2.1153137504768553</v>
      </c>
      <c r="O25" s="152">
        <f t="shared" si="1"/>
        <v>1.7315038809461025</v>
      </c>
      <c r="P25" s="52">
        <f t="shared" si="8"/>
        <v>-0.18144347118446638</v>
      </c>
    </row>
    <row r="26" spans="1:16" ht="20.100000000000001" customHeight="1" x14ac:dyDescent="0.25">
      <c r="A26" s="8" t="s">
        <v>205</v>
      </c>
      <c r="B26" s="19">
        <v>4248.5199999999986</v>
      </c>
      <c r="C26" s="140">
        <v>5158.95</v>
      </c>
      <c r="D26" s="247">
        <f t="shared" si="2"/>
        <v>2.5087915057331371E-2</v>
      </c>
      <c r="E26" s="215">
        <f t="shared" si="3"/>
        <v>2.5374827061917724E-2</v>
      </c>
      <c r="F26" s="52">
        <f t="shared" si="4"/>
        <v>0.21429344807132872</v>
      </c>
      <c r="H26" s="19">
        <v>170.41199999999995</v>
      </c>
      <c r="I26" s="140">
        <v>214.715</v>
      </c>
      <c r="J26" s="247">
        <f t="shared" si="5"/>
        <v>7.7667201973555984E-3</v>
      </c>
      <c r="K26" s="215">
        <f t="shared" si="6"/>
        <v>8.4562095827721163E-3</v>
      </c>
      <c r="L26" s="52">
        <f t="shared" si="7"/>
        <v>0.25997582329882912</v>
      </c>
      <c r="N26" s="27">
        <f t="shared" si="0"/>
        <v>0.40110909210736911</v>
      </c>
      <c r="O26" s="152">
        <f t="shared" si="1"/>
        <v>0.41619903274891212</v>
      </c>
      <c r="P26" s="52">
        <f t="shared" si="8"/>
        <v>3.7620539993902018E-2</v>
      </c>
    </row>
    <row r="27" spans="1:16" ht="20.100000000000001" customHeight="1" x14ac:dyDescent="0.25">
      <c r="A27" s="8" t="s">
        <v>184</v>
      </c>
      <c r="B27" s="19">
        <v>515.38</v>
      </c>
      <c r="C27" s="140">
        <v>771.78</v>
      </c>
      <c r="D27" s="247">
        <f t="shared" si="2"/>
        <v>3.0433679639609666E-3</v>
      </c>
      <c r="E27" s="215">
        <f t="shared" si="3"/>
        <v>3.7960794405541556E-3</v>
      </c>
      <c r="F27" s="52">
        <f t="shared" si="4"/>
        <v>0.49749699251038065</v>
      </c>
      <c r="H27" s="19">
        <v>114.84800000000001</v>
      </c>
      <c r="I27" s="140">
        <v>188.20600000000005</v>
      </c>
      <c r="J27" s="247">
        <f t="shared" si="5"/>
        <v>5.2343278714286328E-3</v>
      </c>
      <c r="K27" s="215">
        <f t="shared" si="6"/>
        <v>7.4121946800885328E-3</v>
      </c>
      <c r="L27" s="52">
        <f t="shared" si="7"/>
        <v>0.6387398996935082</v>
      </c>
      <c r="N27" s="27">
        <f t="shared" si="0"/>
        <v>2.2284139857968879</v>
      </c>
      <c r="O27" s="152">
        <f t="shared" si="1"/>
        <v>2.4385964912280707</v>
      </c>
      <c r="P27" s="52">
        <f t="shared" si="8"/>
        <v>9.4319326108528639E-2</v>
      </c>
    </row>
    <row r="28" spans="1:16" ht="20.100000000000001" customHeight="1" x14ac:dyDescent="0.25">
      <c r="A28" s="8" t="s">
        <v>181</v>
      </c>
      <c r="B28" s="19">
        <v>612.14999999999986</v>
      </c>
      <c r="C28" s="140">
        <v>649.38</v>
      </c>
      <c r="D28" s="247">
        <f t="shared" si="2"/>
        <v>3.6148040264245905E-3</v>
      </c>
      <c r="E28" s="215">
        <f t="shared" si="3"/>
        <v>3.1940424306240865E-3</v>
      </c>
      <c r="F28" s="52">
        <f t="shared" ref="F28:F29" si="9">(C28-B28)/B28</f>
        <v>6.0818426856162934E-2</v>
      </c>
      <c r="H28" s="19">
        <v>122.93600000000001</v>
      </c>
      <c r="I28" s="140">
        <v>137.36799999999999</v>
      </c>
      <c r="J28" s="247">
        <f t="shared" si="5"/>
        <v>5.6029476456007097E-3</v>
      </c>
      <c r="K28" s="215">
        <f t="shared" si="6"/>
        <v>5.4100207156753842E-3</v>
      </c>
      <c r="L28" s="52">
        <f t="shared" ref="L28" si="10">(I28-H28)/H28</f>
        <v>0.11739441660701493</v>
      </c>
      <c r="N28" s="27">
        <f t="shared" si="0"/>
        <v>2.00826594788859</v>
      </c>
      <c r="O28" s="152">
        <f t="shared" si="1"/>
        <v>2.1153715852043486</v>
      </c>
      <c r="P28" s="52">
        <f t="shared" ref="P28" si="11">(O28-N28)/N28</f>
        <v>5.3332397249659672E-2</v>
      </c>
    </row>
    <row r="29" spans="1:16" ht="20.100000000000001" customHeight="1" x14ac:dyDescent="0.25">
      <c r="A29" s="8" t="s">
        <v>203</v>
      </c>
      <c r="B29" s="19">
        <v>715.43000000000006</v>
      </c>
      <c r="C29" s="140">
        <v>564.63</v>
      </c>
      <c r="D29" s="247">
        <f t="shared" si="2"/>
        <v>4.2246822586374999E-3</v>
      </c>
      <c r="E29" s="215">
        <f t="shared" si="3"/>
        <v>2.7771908244837813E-3</v>
      </c>
      <c r="F29" s="52">
        <f t="shared" si="9"/>
        <v>-0.21078232671260649</v>
      </c>
      <c r="H29" s="19">
        <v>179.369</v>
      </c>
      <c r="I29" s="140">
        <v>130.54300000000001</v>
      </c>
      <c r="J29" s="247">
        <f t="shared" si="5"/>
        <v>8.1749456322294019E-3</v>
      </c>
      <c r="K29" s="215">
        <f t="shared" si="6"/>
        <v>5.1412289200280393E-3</v>
      </c>
      <c r="L29" s="52">
        <f t="shared" ref="L29:L32" si="12">(I29-H29)/H29</f>
        <v>-0.27220980213972312</v>
      </c>
      <c r="N29" s="27">
        <f t="shared" ref="N29:N30" si="13">(H29/B29)*10</f>
        <v>2.507149546426624</v>
      </c>
      <c r="O29" s="152">
        <f t="shared" ref="O29:O30" si="14">(I29/C29)*10</f>
        <v>2.3120096346279868</v>
      </c>
      <c r="P29" s="52">
        <f t="shared" ref="P29:P30" si="15">(O29-N29)/N29</f>
        <v>-7.7833375387106496E-2</v>
      </c>
    </row>
    <row r="30" spans="1:16" ht="20.100000000000001" customHeight="1" x14ac:dyDescent="0.25">
      <c r="A30" s="8" t="s">
        <v>218</v>
      </c>
      <c r="B30" s="19">
        <v>1191.1799999999998</v>
      </c>
      <c r="C30" s="140">
        <v>2169.63</v>
      </c>
      <c r="D30" s="247">
        <f t="shared" si="2"/>
        <v>7.0340312998390005E-3</v>
      </c>
      <c r="E30" s="215">
        <f t="shared" si="3"/>
        <v>1.067154867528248E-2</v>
      </c>
      <c r="F30" s="52">
        <f t="shared" si="4"/>
        <v>0.82141238100035296</v>
      </c>
      <c r="H30" s="19">
        <v>63.406999999999996</v>
      </c>
      <c r="I30" s="140">
        <v>112.212</v>
      </c>
      <c r="J30" s="247">
        <f t="shared" si="5"/>
        <v>2.8898459471969496E-3</v>
      </c>
      <c r="K30" s="215">
        <f t="shared" si="6"/>
        <v>4.4192915711618883E-3</v>
      </c>
      <c r="L30" s="52">
        <f t="shared" si="12"/>
        <v>0.76970996893087529</v>
      </c>
      <c r="N30" s="27">
        <f t="shared" si="13"/>
        <v>0.53230410181500698</v>
      </c>
      <c r="O30" s="152">
        <f t="shared" si="14"/>
        <v>0.51719417596548722</v>
      </c>
      <c r="P30" s="52">
        <f t="shared" si="15"/>
        <v>-2.8385890317206213E-2</v>
      </c>
    </row>
    <row r="31" spans="1:16" ht="20.100000000000001" customHeight="1" x14ac:dyDescent="0.25">
      <c r="A31" s="8" t="s">
        <v>225</v>
      </c>
      <c r="B31" s="19">
        <v>22.46</v>
      </c>
      <c r="C31" s="140">
        <v>3.7</v>
      </c>
      <c r="D31" s="247">
        <f t="shared" si="2"/>
        <v>1.3262843818262897E-4</v>
      </c>
      <c r="E31" s="215">
        <f t="shared" si="3"/>
        <v>1.8198831182526595E-5</v>
      </c>
      <c r="F31" s="52">
        <f t="shared" si="4"/>
        <v>-0.83526268922528946</v>
      </c>
      <c r="H31" s="19">
        <v>7.3210000000000006</v>
      </c>
      <c r="I31" s="140">
        <v>98.834999999999994</v>
      </c>
      <c r="J31" s="247">
        <f t="shared" si="5"/>
        <v>3.3366287916837051E-4</v>
      </c>
      <c r="K31" s="215">
        <f t="shared" si="6"/>
        <v>3.8924596516930914E-3</v>
      </c>
      <c r="L31" s="52">
        <f t="shared" si="12"/>
        <v>12.500204890042342</v>
      </c>
      <c r="N31" s="27">
        <f t="shared" ref="N31:N32" si="16">(H31/B31)*10</f>
        <v>3.2595725734639358</v>
      </c>
      <c r="O31" s="152">
        <f t="shared" ref="O31:O32" si="17">(I31/C31)*10</f>
        <v>267.12162162162156</v>
      </c>
      <c r="P31" s="52">
        <f t="shared" ref="P31:P32" si="18">(O31-N31)/N31</f>
        <v>80.949892386581354</v>
      </c>
    </row>
    <row r="32" spans="1:16" ht="20.100000000000001" customHeight="1" thickBot="1" x14ac:dyDescent="0.3">
      <c r="A32" s="8" t="s">
        <v>17</v>
      </c>
      <c r="B32" s="19">
        <f>B33-SUM(B7:B31)</f>
        <v>11060.030000000086</v>
      </c>
      <c r="C32" s="140">
        <f>C33-SUM(C7:C31)</f>
        <v>8932.820000000007</v>
      </c>
      <c r="D32" s="247">
        <f t="shared" si="2"/>
        <v>6.53105300602419E-2</v>
      </c>
      <c r="E32" s="215">
        <f t="shared" si="3"/>
        <v>4.3936995449701984E-2</v>
      </c>
      <c r="F32" s="52">
        <f t="shared" si="4"/>
        <v>-0.19233311302049474</v>
      </c>
      <c r="H32" s="19">
        <f>H33-SUM(H7:H31)</f>
        <v>2387.1719999999987</v>
      </c>
      <c r="I32" s="140">
        <f>I33-SUM(I7:I31)</f>
        <v>2005.989000000005</v>
      </c>
      <c r="J32" s="247">
        <f t="shared" si="5"/>
        <v>0.1087980716555275</v>
      </c>
      <c r="K32" s="215">
        <f t="shared" si="6"/>
        <v>7.9002693825468637E-2</v>
      </c>
      <c r="L32" s="52">
        <f t="shared" si="12"/>
        <v>-0.15967973820068007</v>
      </c>
      <c r="N32" s="27">
        <f t="shared" si="16"/>
        <v>2.1583775089217481</v>
      </c>
      <c r="O32" s="152">
        <f t="shared" si="17"/>
        <v>2.2456391150834825</v>
      </c>
      <c r="P32" s="52">
        <f t="shared" si="18"/>
        <v>4.0429260312913155E-2</v>
      </c>
    </row>
    <row r="33" spans="1:16" ht="26.25" customHeight="1" thickBot="1" x14ac:dyDescent="0.3">
      <c r="A33" s="12" t="s">
        <v>18</v>
      </c>
      <c r="B33" s="17">
        <v>169345.28000000006</v>
      </c>
      <c r="C33" s="145">
        <v>203309.7600000001</v>
      </c>
      <c r="D33" s="243">
        <f>SUM(D7:D32)</f>
        <v>1</v>
      </c>
      <c r="E33" s="244">
        <f>SUM(E7:E32)</f>
        <v>0.99999999999999956</v>
      </c>
      <c r="F33" s="57">
        <f t="shared" si="4"/>
        <v>0.20056348780432515</v>
      </c>
      <c r="G33" s="1"/>
      <c r="H33" s="17">
        <v>21941.307999999997</v>
      </c>
      <c r="I33" s="145">
        <v>25391.400000000009</v>
      </c>
      <c r="J33" s="243">
        <f>SUM(J7:J32)</f>
        <v>1.0000000000000002</v>
      </c>
      <c r="K33" s="244">
        <f>SUM(K7:K32)</f>
        <v>1</v>
      </c>
      <c r="L33" s="57">
        <f t="shared" si="7"/>
        <v>0.15724185631959645</v>
      </c>
      <c r="N33" s="29">
        <f t="shared" si="0"/>
        <v>1.2956551254336697</v>
      </c>
      <c r="O33" s="146">
        <f t="shared" si="1"/>
        <v>1.2489021678054215</v>
      </c>
      <c r="P33" s="57">
        <f t="shared" si="8"/>
        <v>-3.6084415297318755E-2</v>
      </c>
    </row>
    <row r="35" spans="1:16" ht="15.75" thickBot="1" x14ac:dyDescent="0.3"/>
    <row r="36" spans="1:16" x14ac:dyDescent="0.25">
      <c r="A36" s="372" t="s">
        <v>2</v>
      </c>
      <c r="B36" s="366" t="s">
        <v>1</v>
      </c>
      <c r="C36" s="359"/>
      <c r="D36" s="366" t="s">
        <v>104</v>
      </c>
      <c r="E36" s="359"/>
      <c r="F36" s="130" t="s">
        <v>0</v>
      </c>
      <c r="H36" s="375" t="s">
        <v>19</v>
      </c>
      <c r="I36" s="376"/>
      <c r="J36" s="366" t="s">
        <v>104</v>
      </c>
      <c r="K36" s="364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3"/>
      <c r="B37" s="367" t="str">
        <f>B5</f>
        <v>jan-fev</v>
      </c>
      <c r="C37" s="361"/>
      <c r="D37" s="367" t="str">
        <f>B5</f>
        <v>jan-fev</v>
      </c>
      <c r="E37" s="361"/>
      <c r="F37" s="131" t="str">
        <f>F5</f>
        <v>2025/2024</v>
      </c>
      <c r="H37" s="356" t="str">
        <f>B5</f>
        <v>jan-fev</v>
      </c>
      <c r="I37" s="361"/>
      <c r="J37" s="367" t="str">
        <f>B5</f>
        <v>jan-fev</v>
      </c>
      <c r="K37" s="357"/>
      <c r="L37" s="131" t="str">
        <f>L5</f>
        <v>2025/2024</v>
      </c>
      <c r="N37" s="356" t="str">
        <f>B5</f>
        <v>jan-fev</v>
      </c>
      <c r="O37" s="357"/>
      <c r="P37" s="131" t="str">
        <f>P5</f>
        <v>2025/2024</v>
      </c>
    </row>
    <row r="38" spans="1:16" ht="19.5" customHeight="1" thickBot="1" x14ac:dyDescent="0.3">
      <c r="A38" s="374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166</v>
      </c>
      <c r="B39" s="39">
        <v>14107.679999999997</v>
      </c>
      <c r="C39" s="147">
        <v>13207.28</v>
      </c>
      <c r="D39" s="247">
        <f t="shared" ref="D39:D61" si="19">B39/$B$62</f>
        <v>0.19783748126475259</v>
      </c>
      <c r="E39" s="246">
        <f t="shared" ref="E39:E61" si="20">C39/$C$62</f>
        <v>0.17653473157318295</v>
      </c>
      <c r="F39" s="52">
        <f>(C39-B39)/B39</f>
        <v>-6.3823392648542934E-2</v>
      </c>
      <c r="H39" s="39">
        <v>2019.2750000000001</v>
      </c>
      <c r="I39" s="147">
        <v>1884.2870000000003</v>
      </c>
      <c r="J39" s="247">
        <f t="shared" ref="J39:J61" si="21">H39/$H$62</f>
        <v>0.23259779929555158</v>
      </c>
      <c r="K39" s="246">
        <f t="shared" ref="K39:K61" si="22">I39/$I$62</f>
        <v>0.21735931127433908</v>
      </c>
      <c r="L39" s="52">
        <f>(I39-H39)/H39</f>
        <v>-6.6849735672456612E-2</v>
      </c>
      <c r="N39" s="27">
        <f t="shared" ref="N39:N62" si="23">(H39/B39)*10</f>
        <v>1.4313303108661386</v>
      </c>
      <c r="O39" s="151">
        <f t="shared" ref="O39:O62" si="24">(I39/C39)*10</f>
        <v>1.4267033030268155</v>
      </c>
      <c r="P39" s="61">
        <f t="shared" si="8"/>
        <v>-3.2326625127663184E-3</v>
      </c>
    </row>
    <row r="40" spans="1:16" ht="20.100000000000001" customHeight="1" x14ac:dyDescent="0.25">
      <c r="A40" s="38" t="s">
        <v>176</v>
      </c>
      <c r="B40" s="19">
        <v>26413.16</v>
      </c>
      <c r="C40" s="140">
        <v>26183.05</v>
      </c>
      <c r="D40" s="247">
        <f t="shared" si="19"/>
        <v>0.37040201129051081</v>
      </c>
      <c r="E40" s="215">
        <f t="shared" si="20"/>
        <v>0.34997499133184329</v>
      </c>
      <c r="F40" s="52">
        <f t="shared" ref="F40:F62" si="25">(C40-B40)/B40</f>
        <v>-8.7119451061516522E-3</v>
      </c>
      <c r="H40" s="19">
        <v>1796.9869999999999</v>
      </c>
      <c r="I40" s="140">
        <v>1515.1479999999999</v>
      </c>
      <c r="J40" s="247">
        <f t="shared" si="21"/>
        <v>0.20699271845722614</v>
      </c>
      <c r="K40" s="215">
        <f t="shared" si="22"/>
        <v>0.17477779433742963</v>
      </c>
      <c r="L40" s="52">
        <f t="shared" ref="L40:L62" si="26">(I40-H40)/H40</f>
        <v>-0.15683975454469062</v>
      </c>
      <c r="N40" s="27">
        <f t="shared" si="23"/>
        <v>0.68033775587623746</v>
      </c>
      <c r="O40" s="152">
        <f t="shared" si="24"/>
        <v>0.57867513524971304</v>
      </c>
      <c r="P40" s="52">
        <f t="shared" si="8"/>
        <v>-0.14942963219142319</v>
      </c>
    </row>
    <row r="41" spans="1:16" ht="20.100000000000001" customHeight="1" x14ac:dyDescent="0.25">
      <c r="A41" s="38" t="s">
        <v>172</v>
      </c>
      <c r="B41" s="19">
        <v>10434.109999999999</v>
      </c>
      <c r="C41" s="140">
        <v>12260.840000000002</v>
      </c>
      <c r="D41" s="247">
        <f t="shared" si="19"/>
        <v>0.14632158098563108</v>
      </c>
      <c r="E41" s="215">
        <f t="shared" si="20"/>
        <v>0.16388416829670793</v>
      </c>
      <c r="F41" s="52">
        <f t="shared" si="25"/>
        <v>0.17507290990798482</v>
      </c>
      <c r="H41" s="19">
        <v>942.59199999999998</v>
      </c>
      <c r="I41" s="140">
        <v>1021.941</v>
      </c>
      <c r="J41" s="247">
        <f t="shared" si="21"/>
        <v>0.10857601110972628</v>
      </c>
      <c r="K41" s="215">
        <f t="shared" si="22"/>
        <v>0.11788458548140986</v>
      </c>
      <c r="L41" s="52">
        <f t="shared" si="26"/>
        <v>8.4181703218359633E-2</v>
      </c>
      <c r="N41" s="27">
        <f t="shared" si="23"/>
        <v>0.90337556341652525</v>
      </c>
      <c r="O41" s="152">
        <f t="shared" si="24"/>
        <v>0.83349998858153262</v>
      </c>
      <c r="P41" s="52">
        <f t="shared" si="8"/>
        <v>-7.734941885158636E-2</v>
      </c>
    </row>
    <row r="42" spans="1:16" ht="20.100000000000001" customHeight="1" x14ac:dyDescent="0.25">
      <c r="A42" s="38" t="s">
        <v>177</v>
      </c>
      <c r="B42" s="19">
        <v>3340.64</v>
      </c>
      <c r="C42" s="140">
        <v>3989.88</v>
      </c>
      <c r="D42" s="247">
        <f t="shared" si="19"/>
        <v>4.6847093456350249E-2</v>
      </c>
      <c r="E42" s="215">
        <f t="shared" si="20"/>
        <v>5.3330617266326694E-2</v>
      </c>
      <c r="F42" s="52">
        <f t="shared" si="25"/>
        <v>0.19434599358206819</v>
      </c>
      <c r="H42" s="19">
        <v>592.1</v>
      </c>
      <c r="I42" s="140">
        <v>668.06100000000004</v>
      </c>
      <c r="J42" s="247">
        <f t="shared" si="21"/>
        <v>6.8203269471912492E-2</v>
      </c>
      <c r="K42" s="215">
        <f t="shared" si="22"/>
        <v>7.7063249308224405E-2</v>
      </c>
      <c r="L42" s="52">
        <f t="shared" si="26"/>
        <v>0.12829082925181559</v>
      </c>
      <c r="N42" s="27">
        <f t="shared" si="23"/>
        <v>1.7724148666123858</v>
      </c>
      <c r="O42" s="152">
        <f t="shared" si="24"/>
        <v>1.6743887034196516</v>
      </c>
      <c r="P42" s="52">
        <f t="shared" si="8"/>
        <v>-5.530655663032856E-2</v>
      </c>
    </row>
    <row r="43" spans="1:16" ht="20.100000000000001" customHeight="1" x14ac:dyDescent="0.25">
      <c r="A43" s="38" t="s">
        <v>173</v>
      </c>
      <c r="B43" s="19">
        <v>3744.3900000000003</v>
      </c>
      <c r="C43" s="140">
        <v>3491.26</v>
      </c>
      <c r="D43" s="247">
        <f t="shared" si="19"/>
        <v>5.2509036671722582E-2</v>
      </c>
      <c r="E43" s="215">
        <f t="shared" si="20"/>
        <v>4.6665827252257146E-2</v>
      </c>
      <c r="F43" s="52">
        <f t="shared" si="25"/>
        <v>-6.7602466623401969E-2</v>
      </c>
      <c r="H43" s="19">
        <v>513.73399999999992</v>
      </c>
      <c r="I43" s="140">
        <v>549.5859999999999</v>
      </c>
      <c r="J43" s="247">
        <f t="shared" si="21"/>
        <v>5.9176386486883101E-2</v>
      </c>
      <c r="K43" s="215">
        <f t="shared" si="22"/>
        <v>6.3396730140376112E-2</v>
      </c>
      <c r="L43" s="52">
        <f t="shared" si="26"/>
        <v>6.9787088259682994E-2</v>
      </c>
      <c r="N43" s="27">
        <f t="shared" si="23"/>
        <v>1.3720098600840185</v>
      </c>
      <c r="O43" s="152">
        <f t="shared" si="24"/>
        <v>1.5741766582838284</v>
      </c>
      <c r="P43" s="52">
        <f t="shared" si="8"/>
        <v>0.14735083477273966</v>
      </c>
    </row>
    <row r="44" spans="1:16" ht="20.100000000000001" customHeight="1" x14ac:dyDescent="0.25">
      <c r="A44" s="38" t="s">
        <v>186</v>
      </c>
      <c r="B44" s="19">
        <v>2958.7700000000004</v>
      </c>
      <c r="C44" s="140">
        <v>1849.6</v>
      </c>
      <c r="D44" s="247">
        <f t="shared" si="19"/>
        <v>4.1491981987237608E-2</v>
      </c>
      <c r="E44" s="215">
        <f t="shared" si="20"/>
        <v>2.4722625666886683E-2</v>
      </c>
      <c r="F44" s="52">
        <f t="shared" si="25"/>
        <v>-0.37487537050869124</v>
      </c>
      <c r="H44" s="19">
        <v>933.36200000000008</v>
      </c>
      <c r="I44" s="140">
        <v>543.88300000000004</v>
      </c>
      <c r="J44" s="247">
        <f t="shared" si="21"/>
        <v>0.10751281878203545</v>
      </c>
      <c r="K44" s="215">
        <f t="shared" si="22"/>
        <v>6.2738868491806904E-2</v>
      </c>
      <c r="L44" s="52">
        <f t="shared" si="26"/>
        <v>-0.41728611192656229</v>
      </c>
      <c r="N44" s="27">
        <f t="shared" si="23"/>
        <v>3.1545608479199121</v>
      </c>
      <c r="O44" s="152">
        <f t="shared" si="24"/>
        <v>2.9405439013840833</v>
      </c>
      <c r="P44" s="52">
        <f t="shared" si="8"/>
        <v>-6.784365775570618E-2</v>
      </c>
    </row>
    <row r="45" spans="1:16" ht="20.100000000000001" customHeight="1" x14ac:dyDescent="0.25">
      <c r="A45" s="38" t="s">
        <v>171</v>
      </c>
      <c r="B45" s="19">
        <v>1165</v>
      </c>
      <c r="C45" s="140">
        <v>2479.3399999999997</v>
      </c>
      <c r="D45" s="247">
        <f t="shared" si="19"/>
        <v>1.6337247915563496E-2</v>
      </c>
      <c r="E45" s="215">
        <f t="shared" si="20"/>
        <v>3.3140027422652908E-2</v>
      </c>
      <c r="F45" s="52">
        <f t="shared" si="25"/>
        <v>1.1281888412017165</v>
      </c>
      <c r="H45" s="19">
        <v>232.15200000000002</v>
      </c>
      <c r="I45" s="140">
        <v>515.51799999999992</v>
      </c>
      <c r="J45" s="247">
        <f t="shared" si="21"/>
        <v>2.6741302844863077E-2</v>
      </c>
      <c r="K45" s="215">
        <f t="shared" si="22"/>
        <v>5.9466863290743237E-2</v>
      </c>
      <c r="L45" s="52">
        <f t="shared" si="26"/>
        <v>1.2206054653847473</v>
      </c>
      <c r="N45" s="27">
        <f t="shared" si="23"/>
        <v>1.9927210300429186</v>
      </c>
      <c r="O45" s="152">
        <f t="shared" si="24"/>
        <v>2.0792549630143506</v>
      </c>
      <c r="P45" s="52">
        <f t="shared" si="8"/>
        <v>4.3425011161531399E-2</v>
      </c>
    </row>
    <row r="46" spans="1:16" ht="20.100000000000001" customHeight="1" x14ac:dyDescent="0.25">
      <c r="A46" s="38" t="s">
        <v>191</v>
      </c>
      <c r="B46" s="19">
        <v>532.42999999999995</v>
      </c>
      <c r="C46" s="140">
        <v>1609.26</v>
      </c>
      <c r="D46" s="247">
        <f t="shared" si="19"/>
        <v>7.4664728821317349E-3</v>
      </c>
      <c r="E46" s="215">
        <f t="shared" si="20"/>
        <v>2.1510127909112275E-2</v>
      </c>
      <c r="F46" s="52">
        <f t="shared" si="25"/>
        <v>2.0224818285971864</v>
      </c>
      <c r="H46" s="19">
        <v>169.85199999999998</v>
      </c>
      <c r="I46" s="140">
        <v>503.09700000000004</v>
      </c>
      <c r="J46" s="247">
        <f t="shared" si="21"/>
        <v>1.9565042604869579E-2</v>
      </c>
      <c r="K46" s="215">
        <f t="shared" si="22"/>
        <v>5.8034056077543479E-2</v>
      </c>
      <c r="L46" s="52">
        <f t="shared" si="26"/>
        <v>1.9619727762993671</v>
      </c>
      <c r="N46" s="27">
        <f t="shared" si="23"/>
        <v>3.1901282797738668</v>
      </c>
      <c r="O46" s="152">
        <f t="shared" si="24"/>
        <v>3.1262630028708847</v>
      </c>
      <c r="P46" s="52">
        <f t="shared" si="8"/>
        <v>-2.0019657926580076E-2</v>
      </c>
    </row>
    <row r="47" spans="1:16" ht="20.100000000000001" customHeight="1" x14ac:dyDescent="0.25">
      <c r="A47" s="38" t="s">
        <v>183</v>
      </c>
      <c r="B47" s="19">
        <v>3041.07</v>
      </c>
      <c r="C47" s="140">
        <v>3250.2699999999995</v>
      </c>
      <c r="D47" s="247">
        <f t="shared" si="19"/>
        <v>4.2646106882903594E-2</v>
      </c>
      <c r="E47" s="215">
        <f t="shared" si="20"/>
        <v>4.3444641288014584E-2</v>
      </c>
      <c r="F47" s="52">
        <f t="shared" si="25"/>
        <v>6.8791576649008201E-2</v>
      </c>
      <c r="H47" s="19">
        <v>400.791</v>
      </c>
      <c r="I47" s="140">
        <v>422.19700000000006</v>
      </c>
      <c r="J47" s="247">
        <f t="shared" si="21"/>
        <v>4.6166621474273396E-2</v>
      </c>
      <c r="K47" s="215">
        <f t="shared" si="22"/>
        <v>4.8701948876202057E-2</v>
      </c>
      <c r="L47" s="52">
        <f t="shared" si="26"/>
        <v>5.3409382945225972E-2</v>
      </c>
      <c r="N47" s="27">
        <f t="shared" si="23"/>
        <v>1.3179275715455416</v>
      </c>
      <c r="O47" s="152">
        <f t="shared" si="24"/>
        <v>1.2989597787260754</v>
      </c>
      <c r="P47" s="52">
        <f t="shared" si="8"/>
        <v>-1.4392135978476123E-2</v>
      </c>
    </row>
    <row r="48" spans="1:16" ht="20.100000000000001" customHeight="1" x14ac:dyDescent="0.25">
      <c r="A48" s="38" t="s">
        <v>179</v>
      </c>
      <c r="B48" s="19">
        <v>2256.7600000000002</v>
      </c>
      <c r="C48" s="140">
        <v>2436.4699999999998</v>
      </c>
      <c r="D48" s="247">
        <f t="shared" si="19"/>
        <v>3.1647422837705649E-2</v>
      </c>
      <c r="E48" s="215">
        <f t="shared" si="20"/>
        <v>3.2567006789900189E-2</v>
      </c>
      <c r="F48" s="52">
        <f t="shared" si="25"/>
        <v>7.9631861606905288E-2</v>
      </c>
      <c r="H48" s="19">
        <v>293.37900000000002</v>
      </c>
      <c r="I48" s="140">
        <v>308.48799999999989</v>
      </c>
      <c r="J48" s="247">
        <f t="shared" si="21"/>
        <v>3.3793965536902913E-2</v>
      </c>
      <c r="K48" s="215">
        <f t="shared" si="22"/>
        <v>3.5585205022588537E-2</v>
      </c>
      <c r="L48" s="52">
        <f t="shared" si="26"/>
        <v>5.1499936941634766E-2</v>
      </c>
      <c r="N48" s="27">
        <f t="shared" si="23"/>
        <v>1.3000008862262713</v>
      </c>
      <c r="O48" s="152">
        <f t="shared" si="24"/>
        <v>1.2661268146129436</v>
      </c>
      <c r="P48" s="52">
        <f t="shared" si="8"/>
        <v>-2.6056960400742166E-2</v>
      </c>
    </row>
    <row r="49" spans="1:16" ht="20.100000000000001" customHeight="1" x14ac:dyDescent="0.25">
      <c r="A49" s="38" t="s">
        <v>174</v>
      </c>
      <c r="B49" s="19">
        <v>1232.03</v>
      </c>
      <c r="C49" s="140">
        <v>1744.4199999999996</v>
      </c>
      <c r="D49" s="247">
        <f t="shared" si="19"/>
        <v>1.7277235664731067E-2</v>
      </c>
      <c r="E49" s="215">
        <f t="shared" si="20"/>
        <v>2.331674019562633E-2</v>
      </c>
      <c r="F49" s="52">
        <f>(C49-B49)/B49</f>
        <v>0.41589084681379485</v>
      </c>
      <c r="H49" s="19">
        <v>260.613</v>
      </c>
      <c r="I49" s="140">
        <v>302.04699999999997</v>
      </c>
      <c r="J49" s="247">
        <f t="shared" si="21"/>
        <v>3.0019690367984343E-2</v>
      </c>
      <c r="K49" s="215">
        <f t="shared" si="22"/>
        <v>3.4842212408449605E-2</v>
      </c>
      <c r="L49" s="52">
        <f t="shared" si="26"/>
        <v>0.15898669674958643</v>
      </c>
      <c r="N49" s="27">
        <f t="shared" si="23"/>
        <v>2.1153137504768553</v>
      </c>
      <c r="O49" s="152">
        <f t="shared" si="24"/>
        <v>1.7315038809461025</v>
      </c>
      <c r="P49" s="52">
        <f t="shared" si="8"/>
        <v>-0.18144347118446638</v>
      </c>
    </row>
    <row r="50" spans="1:16" ht="20.100000000000001" customHeight="1" x14ac:dyDescent="0.25">
      <c r="A50" s="38" t="s">
        <v>181</v>
      </c>
      <c r="B50" s="19">
        <v>612.14999999999986</v>
      </c>
      <c r="C50" s="140">
        <v>649.38</v>
      </c>
      <c r="D50" s="247">
        <f t="shared" si="19"/>
        <v>8.5844174347744131E-3</v>
      </c>
      <c r="E50" s="215">
        <f t="shared" si="20"/>
        <v>8.6799192558190286E-3</v>
      </c>
      <c r="F50" s="52">
        <f t="shared" ref="F50:F53" si="27">(C50-B50)/B50</f>
        <v>6.0818426856162934E-2</v>
      </c>
      <c r="H50" s="19">
        <v>122.93600000000001</v>
      </c>
      <c r="I50" s="140">
        <v>137.36799999999999</v>
      </c>
      <c r="J50" s="247">
        <f t="shared" si="21"/>
        <v>1.4160846370206103E-2</v>
      </c>
      <c r="K50" s="215">
        <f t="shared" si="22"/>
        <v>1.5845894957155361E-2</v>
      </c>
      <c r="L50" s="52">
        <f t="shared" si="26"/>
        <v>0.11739441660701493</v>
      </c>
      <c r="N50" s="27">
        <f t="shared" ref="N50" si="28">(H50/B50)*10</f>
        <v>2.00826594788859</v>
      </c>
      <c r="O50" s="152">
        <f t="shared" ref="O50" si="29">(I50/C50)*10</f>
        <v>2.1153715852043486</v>
      </c>
      <c r="P50" s="52">
        <f t="shared" ref="P50" si="30">(O50-N50)/N50</f>
        <v>5.3332397249659672E-2</v>
      </c>
    </row>
    <row r="51" spans="1:16" ht="20.100000000000001" customHeight="1" x14ac:dyDescent="0.25">
      <c r="A51" s="38" t="s">
        <v>195</v>
      </c>
      <c r="B51" s="19">
        <v>262.77</v>
      </c>
      <c r="C51" s="140">
        <v>440.21</v>
      </c>
      <c r="D51" s="247">
        <f t="shared" si="19"/>
        <v>3.6849258667576135E-3</v>
      </c>
      <c r="E51" s="215">
        <f t="shared" si="20"/>
        <v>5.8840544143707761E-3</v>
      </c>
      <c r="F51" s="52">
        <f t="shared" si="27"/>
        <v>0.6752673440651521</v>
      </c>
      <c r="H51" s="19">
        <v>69.935000000000002</v>
      </c>
      <c r="I51" s="140">
        <v>75.501000000000005</v>
      </c>
      <c r="J51" s="247">
        <f t="shared" si="21"/>
        <v>8.0557264828883639E-3</v>
      </c>
      <c r="K51" s="215">
        <f t="shared" si="22"/>
        <v>8.7093130507846592E-3</v>
      </c>
      <c r="L51" s="52">
        <f t="shared" si="26"/>
        <v>7.9588189032673229E-2</v>
      </c>
      <c r="N51" s="27">
        <f t="shared" ref="N51:N52" si="31">(H51/B51)*10</f>
        <v>2.6614529816950188</v>
      </c>
      <c r="O51" s="152">
        <f t="shared" ref="O51:O52" si="32">(I51/C51)*10</f>
        <v>1.7151132414075101</v>
      </c>
      <c r="P51" s="52">
        <f t="shared" ref="P51:P52" si="33">(O51-N51)/N51</f>
        <v>-0.35557259391627744</v>
      </c>
    </row>
    <row r="52" spans="1:16" ht="20.100000000000001" customHeight="1" x14ac:dyDescent="0.25">
      <c r="A52" s="38" t="s">
        <v>190</v>
      </c>
      <c r="B52" s="19">
        <v>478.13</v>
      </c>
      <c r="C52" s="140">
        <v>227.69</v>
      </c>
      <c r="D52" s="247">
        <f t="shared" si="19"/>
        <v>6.7050028719900208E-3</v>
      </c>
      <c r="E52" s="215">
        <f t="shared" si="20"/>
        <v>3.0434118934328661E-3</v>
      </c>
      <c r="F52" s="52">
        <f t="shared" si="27"/>
        <v>-0.5237906008826051</v>
      </c>
      <c r="H52" s="19">
        <v>126.14099999999999</v>
      </c>
      <c r="I52" s="140">
        <v>70.229000000000013</v>
      </c>
      <c r="J52" s="247">
        <f t="shared" si="21"/>
        <v>1.4530026371316521E-2</v>
      </c>
      <c r="K52" s="215">
        <f t="shared" si="22"/>
        <v>8.1011688089370464E-3</v>
      </c>
      <c r="L52" s="52">
        <f t="shared" si="26"/>
        <v>-0.44325001387336377</v>
      </c>
      <c r="N52" s="27">
        <f t="shared" si="31"/>
        <v>2.6382155480726999</v>
      </c>
      <c r="O52" s="152">
        <f t="shared" si="32"/>
        <v>3.0844130176995046</v>
      </c>
      <c r="P52" s="52">
        <f t="shared" si="33"/>
        <v>0.16912851186582012</v>
      </c>
    </row>
    <row r="53" spans="1:16" ht="20.100000000000001" customHeight="1" x14ac:dyDescent="0.25">
      <c r="A53" s="38" t="s">
        <v>194</v>
      </c>
      <c r="B53" s="19">
        <v>54.73</v>
      </c>
      <c r="C53" s="140">
        <v>590.42999999999995</v>
      </c>
      <c r="D53" s="247">
        <f t="shared" si="19"/>
        <v>7.6750006731226617E-4</v>
      </c>
      <c r="E53" s="215">
        <f t="shared" si="20"/>
        <v>7.8919657615159518E-3</v>
      </c>
      <c r="F53" s="52">
        <f t="shared" si="27"/>
        <v>9.7880504293805952</v>
      </c>
      <c r="H53" s="19">
        <v>12.734999999999999</v>
      </c>
      <c r="I53" s="140">
        <v>40.146000000000001</v>
      </c>
      <c r="J53" s="247">
        <f t="shared" si="21"/>
        <v>1.4669289591704197E-3</v>
      </c>
      <c r="K53" s="215">
        <f t="shared" si="22"/>
        <v>4.6309861026582553E-3</v>
      </c>
      <c r="L53" s="52">
        <f t="shared" si="26"/>
        <v>2.152414605418139</v>
      </c>
      <c r="N53" s="27">
        <f t="shared" ref="N53" si="34">(H53/B53)*10</f>
        <v>2.3268773981363058</v>
      </c>
      <c r="O53" s="152">
        <f t="shared" ref="O53" si="35">(I53/C53)*10</f>
        <v>0.67994512473959667</v>
      </c>
      <c r="P53" s="52">
        <f t="shared" ref="P53" si="36">(O53-N53)/N53</f>
        <v>-0.70778644148411374</v>
      </c>
    </row>
    <row r="54" spans="1:16" ht="20.100000000000001" customHeight="1" x14ac:dyDescent="0.25">
      <c r="A54" s="38" t="s">
        <v>192</v>
      </c>
      <c r="B54" s="19">
        <v>125.07</v>
      </c>
      <c r="C54" s="140">
        <v>146.07000000000002</v>
      </c>
      <c r="D54" s="247">
        <f t="shared" si="19"/>
        <v>1.7539052333043145E-3</v>
      </c>
      <c r="E54" s="215">
        <f t="shared" si="20"/>
        <v>1.9524404904639589E-3</v>
      </c>
      <c r="F54" s="52">
        <f t="shared" ref="F54" si="37">(C54-B54)/B54</f>
        <v>0.16790597265531326</v>
      </c>
      <c r="H54" s="19">
        <v>34.132999999999996</v>
      </c>
      <c r="I54" s="140">
        <v>38.64</v>
      </c>
      <c r="J54" s="247">
        <f t="shared" si="21"/>
        <v>3.9317382146339952E-3</v>
      </c>
      <c r="K54" s="215">
        <f t="shared" si="22"/>
        <v>4.4572635631623322E-3</v>
      </c>
      <c r="L54" s="52">
        <f t="shared" si="26"/>
        <v>0.13204230510063591</v>
      </c>
      <c r="N54" s="27">
        <f t="shared" si="23"/>
        <v>2.7291116974494285</v>
      </c>
      <c r="O54" s="152">
        <f t="shared" si="24"/>
        <v>2.6453070445676725</v>
      </c>
      <c r="P54" s="52">
        <f t="shared" ref="P54" si="38">(O54-N54)/N54</f>
        <v>-3.0707666879328566E-2</v>
      </c>
    </row>
    <row r="55" spans="1:16" ht="20.100000000000001" customHeight="1" x14ac:dyDescent="0.25">
      <c r="A55" s="38" t="s">
        <v>198</v>
      </c>
      <c r="B55" s="19">
        <v>39.6</v>
      </c>
      <c r="C55" s="140">
        <v>65.47</v>
      </c>
      <c r="D55" s="247">
        <f t="shared" si="19"/>
        <v>5.5532619524147162E-4</v>
      </c>
      <c r="E55" s="215">
        <f t="shared" si="20"/>
        <v>8.7510288841429027E-4</v>
      </c>
      <c r="F55" s="52">
        <f t="shared" ref="F55:F56" si="39">(C55-B55)/B55</f>
        <v>0.65328282828282824</v>
      </c>
      <c r="H55" s="19">
        <v>12.186</v>
      </c>
      <c r="I55" s="140">
        <v>23.463000000000001</v>
      </c>
      <c r="J55" s="247">
        <f t="shared" si="21"/>
        <v>1.403690325594875E-3</v>
      </c>
      <c r="K55" s="215">
        <f t="shared" si="22"/>
        <v>2.7065417956127795E-3</v>
      </c>
      <c r="L55" s="52">
        <f t="shared" ref="L55:L56" si="40">(I55-H55)/H55</f>
        <v>0.92540620384047279</v>
      </c>
      <c r="N55" s="27">
        <f t="shared" si="23"/>
        <v>3.0772727272727272</v>
      </c>
      <c r="O55" s="152">
        <f t="shared" si="24"/>
        <v>3.5837788299984732</v>
      </c>
      <c r="P55" s="52">
        <f t="shared" ref="P55:P56" si="41">(O55-N55)/N55</f>
        <v>0.16459577932003563</v>
      </c>
    </row>
    <row r="56" spans="1:16" ht="20.100000000000001" customHeight="1" x14ac:dyDescent="0.25">
      <c r="A56" s="38" t="s">
        <v>193</v>
      </c>
      <c r="B56" s="19">
        <v>1.35</v>
      </c>
      <c r="C56" s="140">
        <v>62.85</v>
      </c>
      <c r="D56" s="247">
        <f t="shared" si="19"/>
        <v>1.8931574837777444E-5</v>
      </c>
      <c r="E56" s="215">
        <f t="shared" si="20"/>
        <v>8.4008273311193132E-4</v>
      </c>
      <c r="F56" s="52">
        <f t="shared" si="39"/>
        <v>45.55555555555555</v>
      </c>
      <c r="H56" s="19">
        <v>0.313</v>
      </c>
      <c r="I56" s="140">
        <v>14.539</v>
      </c>
      <c r="J56" s="247">
        <f t="shared" si="21"/>
        <v>3.6054084351813217E-5</v>
      </c>
      <c r="K56" s="215">
        <f t="shared" si="22"/>
        <v>1.6771261631681456E-3</v>
      </c>
      <c r="L56" s="52">
        <f t="shared" si="40"/>
        <v>45.450479233226837</v>
      </c>
      <c r="N56" s="27">
        <f t="shared" si="23"/>
        <v>2.3185185185185184</v>
      </c>
      <c r="O56" s="152">
        <f t="shared" si="24"/>
        <v>2.3132856006364357</v>
      </c>
      <c r="P56" s="52">
        <f t="shared" si="41"/>
        <v>-2.2570093101634599E-3</v>
      </c>
    </row>
    <row r="57" spans="1:16" ht="20.100000000000001" customHeight="1" x14ac:dyDescent="0.25">
      <c r="A57" s="38" t="s">
        <v>197</v>
      </c>
      <c r="B57" s="19">
        <v>57.63</v>
      </c>
      <c r="C57" s="140">
        <v>54.939999999999984</v>
      </c>
      <c r="D57" s="247">
        <f t="shared" si="19"/>
        <v>8.0816789474156593E-4</v>
      </c>
      <c r="E57" s="215">
        <f t="shared" si="20"/>
        <v>7.3435394363038171E-4</v>
      </c>
      <c r="F57" s="52">
        <f t="shared" si="25"/>
        <v>-4.6677077910810667E-2</v>
      </c>
      <c r="H57" s="19">
        <v>8.5029999999999983</v>
      </c>
      <c r="I57" s="140">
        <v>12.626999999999999</v>
      </c>
      <c r="J57" s="247">
        <f t="shared" si="21"/>
        <v>9.7945009342960952E-4</v>
      </c>
      <c r="K57" s="215">
        <f t="shared" si="22"/>
        <v>1.4565700572476904E-3</v>
      </c>
      <c r="L57" s="52">
        <f t="shared" si="26"/>
        <v>0.48500529224979433</v>
      </c>
      <c r="N57" s="27">
        <f t="shared" si="23"/>
        <v>1.4754468158944991</v>
      </c>
      <c r="O57" s="152">
        <f t="shared" si="24"/>
        <v>2.2983254459410269</v>
      </c>
      <c r="P57" s="52">
        <f t="shared" si="8"/>
        <v>0.55771487062897107</v>
      </c>
    </row>
    <row r="58" spans="1:16" ht="20.100000000000001" customHeight="1" x14ac:dyDescent="0.25">
      <c r="A58" s="38" t="s">
        <v>196</v>
      </c>
      <c r="B58" s="19">
        <v>294.43</v>
      </c>
      <c r="C58" s="140">
        <v>27.240000000000002</v>
      </c>
      <c r="D58" s="247">
        <f t="shared" si="19"/>
        <v>4.1289063551754168E-3</v>
      </c>
      <c r="E58" s="215">
        <f t="shared" si="20"/>
        <v>3.6410268337261749E-4</v>
      </c>
      <c r="F58" s="52">
        <f t="shared" si="25"/>
        <v>-0.90748225384641512</v>
      </c>
      <c r="H58" s="19">
        <v>46.618999999999993</v>
      </c>
      <c r="I58" s="140">
        <v>9.8330000000000002</v>
      </c>
      <c r="J58" s="247">
        <f t="shared" si="21"/>
        <v>5.3699851705980199E-3</v>
      </c>
      <c r="K58" s="215">
        <f t="shared" si="22"/>
        <v>1.1342720656463564E-3</v>
      </c>
      <c r="L58" s="52">
        <f t="shared" si="26"/>
        <v>-0.78907741478796201</v>
      </c>
      <c r="N58" s="27">
        <f t="shared" ref="N58" si="42">(H58/B58)*10</f>
        <v>1.5833644669361135</v>
      </c>
      <c r="O58" s="152">
        <f t="shared" ref="O58" si="43">(I58/C58)*10</f>
        <v>3.6097650513950068</v>
      </c>
      <c r="P58" s="52">
        <f t="shared" ref="P58" si="44">(O58-N58)/N58</f>
        <v>1.2798067828186621</v>
      </c>
    </row>
    <row r="59" spans="1:16" ht="20.100000000000001" customHeight="1" x14ac:dyDescent="0.25">
      <c r="A59" s="38" t="s">
        <v>226</v>
      </c>
      <c r="B59" s="19">
        <v>58.77</v>
      </c>
      <c r="C59" s="140">
        <v>25.92</v>
      </c>
      <c r="D59" s="247">
        <f t="shared" si="19"/>
        <v>8.2415455793791138E-4</v>
      </c>
      <c r="E59" s="215">
        <f t="shared" si="20"/>
        <v>3.4645894100654353E-4</v>
      </c>
      <c r="F59" s="52">
        <f>(C59-B59)/B59</f>
        <v>-0.55895865237366005</v>
      </c>
      <c r="H59" s="19">
        <v>18.899000000000001</v>
      </c>
      <c r="I59" s="140">
        <v>8.3320000000000007</v>
      </c>
      <c r="J59" s="247">
        <f t="shared" si="21"/>
        <v>2.1769525244885561E-3</v>
      </c>
      <c r="K59" s="215">
        <f t="shared" si="22"/>
        <v>9.6112629420984873E-4</v>
      </c>
      <c r="L59" s="52">
        <f t="shared" si="26"/>
        <v>-0.55913011270437585</v>
      </c>
      <c r="N59" s="27">
        <f t="shared" si="23"/>
        <v>3.2157563382678238</v>
      </c>
      <c r="O59" s="152">
        <f t="shared" si="24"/>
        <v>3.2145061728395063</v>
      </c>
      <c r="P59" s="52">
        <f>(O59-N59)/N59</f>
        <v>-3.8876248596336982E-4</v>
      </c>
    </row>
    <row r="60" spans="1:16" ht="20.100000000000001" customHeight="1" x14ac:dyDescent="0.25">
      <c r="A60" s="38" t="s">
        <v>199</v>
      </c>
      <c r="B60" s="19">
        <v>3.83</v>
      </c>
      <c r="C60" s="140">
        <v>18</v>
      </c>
      <c r="D60" s="247">
        <f t="shared" si="19"/>
        <v>5.3709578984213041E-5</v>
      </c>
      <c r="E60" s="215">
        <f t="shared" si="20"/>
        <v>2.4059648681009965E-4</v>
      </c>
      <c r="F60" s="52">
        <f>(C60-B60)/B60</f>
        <v>3.6997389033942558</v>
      </c>
      <c r="H60" s="19">
        <v>0.96599999999999997</v>
      </c>
      <c r="I60" s="140">
        <v>2.532</v>
      </c>
      <c r="J60" s="247">
        <f t="shared" si="21"/>
        <v>1.1127234978866316E-4</v>
      </c>
      <c r="K60" s="215">
        <f t="shared" si="22"/>
        <v>2.920753452879665E-4</v>
      </c>
      <c r="L60" s="52">
        <f t="shared" si="26"/>
        <v>1.6211180124223603</v>
      </c>
      <c r="N60" s="27">
        <f t="shared" ref="N60" si="45">(H60/B60)*10</f>
        <v>2.5221932114882506</v>
      </c>
      <c r="O60" s="152">
        <f t="shared" ref="O60" si="46">(I60/C60)*10</f>
        <v>1.4066666666666667</v>
      </c>
      <c r="P60" s="52">
        <f>(O60-N60)/N60</f>
        <v>-0.4422843340234644</v>
      </c>
    </row>
    <row r="61" spans="1:16" ht="20.100000000000001" customHeight="1" thickBot="1" x14ac:dyDescent="0.3">
      <c r="A61" s="8" t="s">
        <v>17</v>
      </c>
      <c r="B61" s="19">
        <f>B62-SUM(B39:B60)</f>
        <v>94.939999999973224</v>
      </c>
      <c r="C61" s="140">
        <f>C62-SUM(C39:C60)</f>
        <v>4.1899999999586726</v>
      </c>
      <c r="D61" s="247">
        <f t="shared" si="19"/>
        <v>1.3313805297022841E-3</v>
      </c>
      <c r="E61" s="215">
        <f t="shared" si="20"/>
        <v>5.600551554024302E-5</v>
      </c>
      <c r="F61" s="52">
        <f t="shared" si="25"/>
        <v>-0.9558668632824957</v>
      </c>
      <c r="H61" s="196">
        <f>H62-SUM(H39:H60)</f>
        <v>73.198999999998705</v>
      </c>
      <c r="I61" s="142">
        <f>I62-SUM(I39:I60)</f>
        <v>1.532999999997628</v>
      </c>
      <c r="J61" s="247">
        <f t="shared" si="21"/>
        <v>8.4317026213045661E-3</v>
      </c>
      <c r="K61" s="215">
        <f t="shared" si="22"/>
        <v>1.7683708701649281E-4</v>
      </c>
      <c r="L61" s="52">
        <f t="shared" si="26"/>
        <v>-0.97905709094389737</v>
      </c>
      <c r="N61" s="27">
        <f t="shared" si="23"/>
        <v>7.710027385719334</v>
      </c>
      <c r="O61" s="152">
        <f t="shared" si="24"/>
        <v>3.6587112172141971</v>
      </c>
      <c r="P61" s="52">
        <f t="shared" si="8"/>
        <v>-0.52546067164548149</v>
      </c>
    </row>
    <row r="62" spans="1:16" ht="26.25" customHeight="1" thickBot="1" x14ac:dyDescent="0.3">
      <c r="A62" s="12" t="s">
        <v>18</v>
      </c>
      <c r="B62" s="17">
        <v>71309.439999999988</v>
      </c>
      <c r="C62" s="145">
        <v>74814.059999999983</v>
      </c>
      <c r="D62" s="253">
        <f>SUM(D39:D61)</f>
        <v>0.99999999999999978</v>
      </c>
      <c r="E62" s="254">
        <f>SUM(E39:E61)</f>
        <v>0.99999999999999944</v>
      </c>
      <c r="F62" s="57">
        <f t="shared" si="25"/>
        <v>4.9146648746645545E-2</v>
      </c>
      <c r="G62" s="1"/>
      <c r="H62" s="17">
        <v>8681.402</v>
      </c>
      <c r="I62" s="145">
        <v>8668.9959999999992</v>
      </c>
      <c r="J62" s="253">
        <f>SUM(J39:J61)</f>
        <v>0.99999999999999978</v>
      </c>
      <c r="K62" s="254">
        <f>SUM(K39:K61)</f>
        <v>1</v>
      </c>
      <c r="L62" s="57">
        <f t="shared" si="26"/>
        <v>-1.4290318545323508E-3</v>
      </c>
      <c r="M62" s="1"/>
      <c r="N62" s="29">
        <f t="shared" si="23"/>
        <v>1.2174267530357834</v>
      </c>
      <c r="O62" s="146">
        <f t="shared" si="24"/>
        <v>1.1587388787615591</v>
      </c>
      <c r="P62" s="57">
        <f t="shared" si="8"/>
        <v>-4.8206493021350001E-2</v>
      </c>
    </row>
    <row r="64" spans="1:16" ht="15.75" thickBot="1" x14ac:dyDescent="0.3"/>
    <row r="65" spans="1:16" x14ac:dyDescent="0.25">
      <c r="A65" s="372" t="s">
        <v>15</v>
      </c>
      <c r="B65" s="366" t="s">
        <v>1</v>
      </c>
      <c r="C65" s="359"/>
      <c r="D65" s="366" t="s">
        <v>104</v>
      </c>
      <c r="E65" s="359"/>
      <c r="F65" s="130" t="s">
        <v>0</v>
      </c>
      <c r="H65" s="375" t="s">
        <v>19</v>
      </c>
      <c r="I65" s="376"/>
      <c r="J65" s="366" t="s">
        <v>104</v>
      </c>
      <c r="K65" s="364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3"/>
      <c r="B66" s="367" t="str">
        <f>B5</f>
        <v>jan-fev</v>
      </c>
      <c r="C66" s="361"/>
      <c r="D66" s="367" t="str">
        <f>B5</f>
        <v>jan-fev</v>
      </c>
      <c r="E66" s="361"/>
      <c r="F66" s="131" t="str">
        <f>F37</f>
        <v>2025/2024</v>
      </c>
      <c r="H66" s="356" t="str">
        <f>B5</f>
        <v>jan-fev</v>
      </c>
      <c r="I66" s="361"/>
      <c r="J66" s="367" t="str">
        <f>B5</f>
        <v>jan-fev</v>
      </c>
      <c r="K66" s="357"/>
      <c r="L66" s="131" t="str">
        <f>L37</f>
        <v>2025/2024</v>
      </c>
      <c r="N66" s="356" t="str">
        <f>B5</f>
        <v>jan-fev</v>
      </c>
      <c r="O66" s="357"/>
      <c r="P66" s="131" t="str">
        <f>P37</f>
        <v>2025/2024</v>
      </c>
    </row>
    <row r="67" spans="1:16" ht="19.5" customHeight="1" thickBot="1" x14ac:dyDescent="0.3">
      <c r="A67" s="374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169</v>
      </c>
      <c r="B68" s="39">
        <v>36718.399999999987</v>
      </c>
      <c r="C68" s="147">
        <v>65924.420000000013</v>
      </c>
      <c r="D68" s="247">
        <f>B68/$B$96</f>
        <v>0.37454057618111891</v>
      </c>
      <c r="E68" s="246">
        <f>C68/$C$96</f>
        <v>0.51304767396885653</v>
      </c>
      <c r="F68" s="61">
        <f t="shared" ref="F68:F87" si="47">(C68-B68)/B68</f>
        <v>0.79540557322759264</v>
      </c>
      <c r="H68" s="19">
        <v>3273.0590000000002</v>
      </c>
      <c r="I68" s="147">
        <v>6186.9539999999997</v>
      </c>
      <c r="J68" s="245">
        <f>H68/$H$96</f>
        <v>0.24683877849511157</v>
      </c>
      <c r="K68" s="246">
        <f>I68/$I$96</f>
        <v>0.36997993829116899</v>
      </c>
      <c r="L68" s="61">
        <f t="shared" ref="L68:L85" si="48">(I68-H68)/H68</f>
        <v>0.89026656714712427</v>
      </c>
      <c r="N68" s="41">
        <f t="shared" ref="N68:N78" si="49">(H68/B68)*10</f>
        <v>0.89139477755022045</v>
      </c>
      <c r="O68" s="149">
        <f t="shared" ref="O68:O78" si="50">(I68/C68)*10</f>
        <v>0.93849198824957403</v>
      </c>
      <c r="P68" s="61">
        <f t="shared" si="8"/>
        <v>5.2835412418265101E-2</v>
      </c>
    </row>
    <row r="69" spans="1:16" ht="20.100000000000001" customHeight="1" x14ac:dyDescent="0.25">
      <c r="A69" s="38" t="s">
        <v>165</v>
      </c>
      <c r="B69" s="19">
        <v>5604.21</v>
      </c>
      <c r="C69" s="140">
        <v>6806.1</v>
      </c>
      <c r="D69" s="247">
        <f t="shared" ref="D69:D95" si="51">B69/$B$96</f>
        <v>5.7164910302191521E-2</v>
      </c>
      <c r="E69" s="215">
        <f t="shared" ref="E69:E95" si="52">C69/$C$96</f>
        <v>5.2967531209215553E-2</v>
      </c>
      <c r="F69" s="52">
        <f t="shared" si="47"/>
        <v>0.21446198482926235</v>
      </c>
      <c r="H69" s="19">
        <v>1671.2789999999998</v>
      </c>
      <c r="I69" s="140">
        <v>2662.069</v>
      </c>
      <c r="J69" s="214">
        <f t="shared" ref="J69:J96" si="53">H69/$H$96</f>
        <v>0.12604003376796186</v>
      </c>
      <c r="K69" s="215">
        <f t="shared" ref="K69:K96" si="54">I69/$I$96</f>
        <v>0.15919176453337683</v>
      </c>
      <c r="L69" s="52">
        <f t="shared" si="48"/>
        <v>0.59283339286857573</v>
      </c>
      <c r="N69" s="40">
        <f t="shared" si="49"/>
        <v>2.9821848217679205</v>
      </c>
      <c r="O69" s="143">
        <f t="shared" si="50"/>
        <v>3.9112986879416987</v>
      </c>
      <c r="P69" s="52">
        <f t="shared" si="8"/>
        <v>0.31155475656367065</v>
      </c>
    </row>
    <row r="70" spans="1:16" ht="20.100000000000001" customHeight="1" x14ac:dyDescent="0.25">
      <c r="A70" s="38" t="s">
        <v>167</v>
      </c>
      <c r="B70" s="19">
        <v>10788.03</v>
      </c>
      <c r="C70" s="140">
        <v>8994.6900000000023</v>
      </c>
      <c r="D70" s="247">
        <f t="shared" si="51"/>
        <v>0.1100416949556407</v>
      </c>
      <c r="E70" s="215">
        <f t="shared" si="52"/>
        <v>6.999992995874571E-2</v>
      </c>
      <c r="F70" s="52">
        <f t="shared" si="47"/>
        <v>-0.16623424295260564</v>
      </c>
      <c r="H70" s="19">
        <v>2281.2440000000001</v>
      </c>
      <c r="I70" s="140">
        <v>1605.6410000000001</v>
      </c>
      <c r="J70" s="214">
        <f t="shared" si="53"/>
        <v>0.17204073694036751</v>
      </c>
      <c r="K70" s="215">
        <f t="shared" si="54"/>
        <v>9.6017354920979042E-2</v>
      </c>
      <c r="L70" s="52">
        <f t="shared" si="48"/>
        <v>-0.29615551865561074</v>
      </c>
      <c r="N70" s="40">
        <f t="shared" si="49"/>
        <v>2.1146066520022657</v>
      </c>
      <c r="O70" s="143">
        <f t="shared" si="50"/>
        <v>1.7850987638262126</v>
      </c>
      <c r="P70" s="52">
        <f t="shared" si="8"/>
        <v>-0.15582467210346224</v>
      </c>
    </row>
    <row r="71" spans="1:16" ht="20.100000000000001" customHeight="1" x14ac:dyDescent="0.25">
      <c r="A71" s="38" t="s">
        <v>185</v>
      </c>
      <c r="B71" s="19">
        <v>13275.830000000002</v>
      </c>
      <c r="C71" s="140">
        <v>12963.66</v>
      </c>
      <c r="D71" s="247">
        <f t="shared" si="51"/>
        <v>0.13541812871700798</v>
      </c>
      <c r="E71" s="215">
        <f t="shared" si="52"/>
        <v>0.10088788963366087</v>
      </c>
      <c r="F71" s="52">
        <f t="shared" si="47"/>
        <v>-2.3514160696544158E-2</v>
      </c>
      <c r="H71" s="19">
        <v>897.65</v>
      </c>
      <c r="I71" s="140">
        <v>1022.3870000000001</v>
      </c>
      <c r="J71" s="214">
        <f t="shared" si="53"/>
        <v>6.7696558331559825E-2</v>
      </c>
      <c r="K71" s="215">
        <f t="shared" si="54"/>
        <v>6.1138757322212745E-2</v>
      </c>
      <c r="L71" s="52">
        <f t="shared" si="48"/>
        <v>0.13895950537514631</v>
      </c>
      <c r="N71" s="40">
        <f t="shared" si="49"/>
        <v>0.67615358135800163</v>
      </c>
      <c r="O71" s="143">
        <f t="shared" si="50"/>
        <v>0.7886561356900752</v>
      </c>
      <c r="P71" s="52">
        <f t="shared" si="8"/>
        <v>0.16638609545795938</v>
      </c>
    </row>
    <row r="72" spans="1:16" ht="20.100000000000001" customHeight="1" x14ac:dyDescent="0.25">
      <c r="A72" s="38" t="s">
        <v>168</v>
      </c>
      <c r="B72" s="19">
        <v>4686.7300000000014</v>
      </c>
      <c r="C72" s="140">
        <v>4076.92</v>
      </c>
      <c r="D72" s="247">
        <f t="shared" si="51"/>
        <v>4.7806292066248431E-2</v>
      </c>
      <c r="E72" s="215">
        <f t="shared" si="52"/>
        <v>3.1728065608421133E-2</v>
      </c>
      <c r="F72" s="52">
        <f t="shared" si="47"/>
        <v>-0.13011417342155429</v>
      </c>
      <c r="H72" s="19">
        <v>942.98100000000011</v>
      </c>
      <c r="I72" s="140">
        <v>879.33699999999999</v>
      </c>
      <c r="J72" s="214">
        <f t="shared" si="53"/>
        <v>7.1115210017325944E-2</v>
      </c>
      <c r="K72" s="215">
        <f t="shared" si="54"/>
        <v>5.2584365262315136E-2</v>
      </c>
      <c r="L72" s="52">
        <f t="shared" si="48"/>
        <v>-6.7492346081204302E-2</v>
      </c>
      <c r="N72" s="40">
        <f t="shared" si="49"/>
        <v>2.01202330836212</v>
      </c>
      <c r="O72" s="143">
        <f t="shared" si="50"/>
        <v>2.1568659674460129</v>
      </c>
      <c r="P72" s="52">
        <f t="shared" ref="P72:P78" si="55">(O72-N72)/N72</f>
        <v>7.1988559218929507E-2</v>
      </c>
    </row>
    <row r="73" spans="1:16" ht="20.100000000000001" customHeight="1" x14ac:dyDescent="0.25">
      <c r="A73" s="38" t="s">
        <v>175</v>
      </c>
      <c r="B73" s="19">
        <v>4340.9900000000007</v>
      </c>
      <c r="C73" s="140">
        <v>5179.0900000000011</v>
      </c>
      <c r="D73" s="247">
        <f t="shared" si="51"/>
        <v>4.4279622635966603E-2</v>
      </c>
      <c r="E73" s="215">
        <f t="shared" si="52"/>
        <v>4.0305551080697645E-2</v>
      </c>
      <c r="F73" s="52">
        <f t="shared" si="47"/>
        <v>0.19306655855000823</v>
      </c>
      <c r="H73" s="19">
        <v>823.33</v>
      </c>
      <c r="I73" s="140">
        <v>869.97199999999998</v>
      </c>
      <c r="J73" s="214">
        <f t="shared" si="53"/>
        <v>6.2091692052718944E-2</v>
      </c>
      <c r="K73" s="215">
        <f t="shared" si="54"/>
        <v>5.2024338127460601E-2</v>
      </c>
      <c r="L73" s="52">
        <f t="shared" si="48"/>
        <v>5.6650431783124552E-2</v>
      </c>
      <c r="N73" s="40">
        <f t="shared" si="49"/>
        <v>1.8966410887838947</v>
      </c>
      <c r="O73" s="143">
        <f t="shared" si="50"/>
        <v>1.6797777215688467</v>
      </c>
      <c r="P73" s="52">
        <f t="shared" si="55"/>
        <v>-0.11434075139334789</v>
      </c>
    </row>
    <row r="74" spans="1:16" ht="20.100000000000001" customHeight="1" x14ac:dyDescent="0.25">
      <c r="A74" s="38" t="s">
        <v>201</v>
      </c>
      <c r="B74" s="19">
        <v>4739.170000000001</v>
      </c>
      <c r="C74" s="140">
        <v>6900.9999999999991</v>
      </c>
      <c r="D74" s="247">
        <f t="shared" si="51"/>
        <v>4.8341198484146211E-2</v>
      </c>
      <c r="E74" s="215">
        <f t="shared" si="52"/>
        <v>5.3706077323988258E-2</v>
      </c>
      <c r="F74" s="52">
        <f t="shared" si="47"/>
        <v>0.45616215497650381</v>
      </c>
      <c r="H74" s="19">
        <v>460.488</v>
      </c>
      <c r="I74" s="140">
        <v>660.50400000000013</v>
      </c>
      <c r="J74" s="214">
        <f t="shared" si="53"/>
        <v>3.4727847995302541E-2</v>
      </c>
      <c r="K74" s="215">
        <f t="shared" si="54"/>
        <v>3.9498148711154202E-2</v>
      </c>
      <c r="L74" s="52">
        <f t="shared" si="48"/>
        <v>0.43435659561161233</v>
      </c>
      <c r="N74" s="40">
        <f t="shared" si="49"/>
        <v>0.97166381454980488</v>
      </c>
      <c r="O74" s="143">
        <f t="shared" si="50"/>
        <v>0.95711346181712831</v>
      </c>
      <c r="P74" s="52">
        <f t="shared" si="55"/>
        <v>-1.4974677985119885E-2</v>
      </c>
    </row>
    <row r="75" spans="1:16" ht="20.100000000000001" customHeight="1" x14ac:dyDescent="0.25">
      <c r="A75" s="38" t="s">
        <v>170</v>
      </c>
      <c r="B75" s="19">
        <v>1600.73</v>
      </c>
      <c r="C75" s="140">
        <v>1711.32</v>
      </c>
      <c r="D75" s="247">
        <f t="shared" si="51"/>
        <v>1.6328008205978548E-2</v>
      </c>
      <c r="E75" s="215">
        <f t="shared" si="52"/>
        <v>1.3318111034065728E-2</v>
      </c>
      <c r="F75" s="52">
        <f t="shared" si="47"/>
        <v>6.9087228951790688E-2</v>
      </c>
      <c r="H75" s="19">
        <v>390.97500000000008</v>
      </c>
      <c r="I75" s="140">
        <v>382.41500000000008</v>
      </c>
      <c r="J75" s="214">
        <f t="shared" si="53"/>
        <v>2.948550314006752E-2</v>
      </c>
      <c r="K75" s="215">
        <f t="shared" si="54"/>
        <v>2.2868422506716137E-2</v>
      </c>
      <c r="L75" s="52">
        <f t="shared" si="48"/>
        <v>-2.189398299123985E-2</v>
      </c>
      <c r="N75" s="40">
        <f t="shared" si="49"/>
        <v>2.4424793687879909</v>
      </c>
      <c r="O75" s="143">
        <f t="shared" si="50"/>
        <v>2.2346200593693761</v>
      </c>
      <c r="P75" s="52">
        <f t="shared" si="55"/>
        <v>-8.5101766702643175E-2</v>
      </c>
    </row>
    <row r="76" spans="1:16" ht="20.100000000000001" customHeight="1" x14ac:dyDescent="0.25">
      <c r="A76" s="38" t="s">
        <v>205</v>
      </c>
      <c r="B76" s="19">
        <v>4248.5199999999986</v>
      </c>
      <c r="C76" s="140">
        <v>5158.95</v>
      </c>
      <c r="D76" s="247">
        <f t="shared" si="51"/>
        <v>4.333639615879252E-2</v>
      </c>
      <c r="E76" s="215">
        <f t="shared" si="52"/>
        <v>4.0148814318300134E-2</v>
      </c>
      <c r="F76" s="52">
        <f t="shared" si="47"/>
        <v>0.21429344807132872</v>
      </c>
      <c r="H76" s="19">
        <v>170.41199999999995</v>
      </c>
      <c r="I76" s="140">
        <v>214.715</v>
      </c>
      <c r="J76" s="214">
        <f t="shared" si="53"/>
        <v>1.285167481579432E-2</v>
      </c>
      <c r="K76" s="215">
        <f t="shared" si="54"/>
        <v>1.2839960091862385E-2</v>
      </c>
      <c r="L76" s="52">
        <f t="shared" si="48"/>
        <v>0.25997582329882912</v>
      </c>
      <c r="N76" s="40">
        <f t="shared" si="49"/>
        <v>0.40110909210736911</v>
      </c>
      <c r="O76" s="143">
        <f t="shared" si="50"/>
        <v>0.41619903274891212</v>
      </c>
      <c r="P76" s="52">
        <f t="shared" si="55"/>
        <v>3.7620539993902018E-2</v>
      </c>
    </row>
    <row r="77" spans="1:16" ht="20.100000000000001" customHeight="1" x14ac:dyDescent="0.25">
      <c r="A77" s="38" t="s">
        <v>184</v>
      </c>
      <c r="B77" s="19">
        <v>515.38</v>
      </c>
      <c r="C77" s="140">
        <v>771.78</v>
      </c>
      <c r="D77" s="247">
        <f t="shared" si="51"/>
        <v>5.257057010987002E-3</v>
      </c>
      <c r="E77" s="215">
        <f t="shared" si="52"/>
        <v>6.0062710269682164E-3</v>
      </c>
      <c r="F77" s="52">
        <f t="shared" si="47"/>
        <v>0.49749699251038065</v>
      </c>
      <c r="H77" s="19">
        <v>114.84800000000001</v>
      </c>
      <c r="I77" s="140">
        <v>188.20600000000005</v>
      </c>
      <c r="J77" s="214">
        <f t="shared" si="53"/>
        <v>8.6612982022647843E-3</v>
      </c>
      <c r="K77" s="215">
        <f t="shared" si="54"/>
        <v>1.1254721510136938E-2</v>
      </c>
      <c r="L77" s="52">
        <f t="shared" si="48"/>
        <v>0.6387398996935082</v>
      </c>
      <c r="N77" s="40">
        <f t="shared" si="49"/>
        <v>2.2284139857968879</v>
      </c>
      <c r="O77" s="143">
        <f t="shared" si="50"/>
        <v>2.4385964912280707</v>
      </c>
      <c r="P77" s="52">
        <f t="shared" si="55"/>
        <v>9.4319326108528639E-2</v>
      </c>
    </row>
    <row r="78" spans="1:16" ht="20.100000000000001" customHeight="1" x14ac:dyDescent="0.25">
      <c r="A78" s="38" t="s">
        <v>203</v>
      </c>
      <c r="B78" s="19">
        <v>715.43000000000006</v>
      </c>
      <c r="C78" s="140">
        <v>564.63</v>
      </c>
      <c r="D78" s="247">
        <f t="shared" si="51"/>
        <v>7.2976372722465578E-3</v>
      </c>
      <c r="E78" s="215">
        <f t="shared" si="52"/>
        <v>4.3941548238579185E-3</v>
      </c>
      <c r="F78" s="52">
        <f t="shared" si="47"/>
        <v>-0.21078232671260649</v>
      </c>
      <c r="H78" s="19">
        <v>179.369</v>
      </c>
      <c r="I78" s="140">
        <v>130.54300000000001</v>
      </c>
      <c r="J78" s="214">
        <f t="shared" si="53"/>
        <v>1.3527169800449568E-2</v>
      </c>
      <c r="K78" s="215">
        <f t="shared" si="54"/>
        <v>7.8064732797987636E-3</v>
      </c>
      <c r="L78" s="52">
        <f t="shared" si="48"/>
        <v>-0.27220980213972312</v>
      </c>
      <c r="N78" s="40">
        <f t="shared" si="49"/>
        <v>2.507149546426624</v>
      </c>
      <c r="O78" s="143">
        <f t="shared" si="50"/>
        <v>2.3120096346279868</v>
      </c>
      <c r="P78" s="52">
        <f t="shared" si="55"/>
        <v>-7.7833375387106496E-2</v>
      </c>
    </row>
    <row r="79" spans="1:16" ht="20.100000000000001" customHeight="1" x14ac:dyDescent="0.25">
      <c r="A79" s="38" t="s">
        <v>218</v>
      </c>
      <c r="B79" s="19">
        <v>1191.1799999999998</v>
      </c>
      <c r="C79" s="140">
        <v>2169.63</v>
      </c>
      <c r="D79" s="247">
        <f t="shared" si="51"/>
        <v>1.2150454364444674E-2</v>
      </c>
      <c r="E79" s="215">
        <f t="shared" si="52"/>
        <v>1.688484517380737E-2</v>
      </c>
      <c r="F79" s="52">
        <f t="shared" si="47"/>
        <v>0.82141238100035296</v>
      </c>
      <c r="H79" s="19">
        <v>63.406999999999996</v>
      </c>
      <c r="I79" s="140">
        <v>112.212</v>
      </c>
      <c r="J79" s="214">
        <f t="shared" si="53"/>
        <v>4.7818589362549034E-3</v>
      </c>
      <c r="K79" s="215">
        <f t="shared" si="54"/>
        <v>6.7102792158352329E-3</v>
      </c>
      <c r="L79" s="52">
        <f t="shared" si="48"/>
        <v>0.76970996893087529</v>
      </c>
      <c r="N79" s="40">
        <f t="shared" ref="N79:N83" si="56">(H79/B79)*10</f>
        <v>0.53230410181500698</v>
      </c>
      <c r="O79" s="143">
        <f t="shared" ref="O79:O83" si="57">(I79/C79)*10</f>
        <v>0.51719417596548722</v>
      </c>
      <c r="P79" s="52">
        <f t="shared" ref="P79:P83" si="58">(O79-N79)/N79</f>
        <v>-2.8385890317206213E-2</v>
      </c>
    </row>
    <row r="80" spans="1:16" ht="20.100000000000001" customHeight="1" x14ac:dyDescent="0.25">
      <c r="A80" s="38" t="s">
        <v>225</v>
      </c>
      <c r="B80" s="19">
        <v>22.46</v>
      </c>
      <c r="C80" s="140">
        <v>3.7</v>
      </c>
      <c r="D80" s="247">
        <f t="shared" si="51"/>
        <v>2.2909988836735624E-4</v>
      </c>
      <c r="E80" s="215">
        <f t="shared" si="52"/>
        <v>2.8794737878388144E-5</v>
      </c>
      <c r="F80" s="52">
        <f t="shared" si="47"/>
        <v>-0.83526268922528946</v>
      </c>
      <c r="H80" s="19">
        <v>7.3210000000000006</v>
      </c>
      <c r="I80" s="140">
        <v>98.834999999999994</v>
      </c>
      <c r="J80" s="214">
        <f t="shared" si="53"/>
        <v>5.521155278174673E-4</v>
      </c>
      <c r="K80" s="215">
        <f t="shared" si="54"/>
        <v>5.910334423208527E-3</v>
      </c>
      <c r="L80" s="52">
        <f t="shared" si="48"/>
        <v>12.500204890042342</v>
      </c>
      <c r="N80" s="40">
        <f t="shared" si="56"/>
        <v>3.2595725734639358</v>
      </c>
      <c r="O80" s="143">
        <f t="shared" si="57"/>
        <v>267.12162162162156</v>
      </c>
      <c r="P80" s="52">
        <f t="shared" si="58"/>
        <v>80.949892386581354</v>
      </c>
    </row>
    <row r="81" spans="1:16" ht="20.100000000000001" customHeight="1" x14ac:dyDescent="0.25">
      <c r="A81" s="38" t="s">
        <v>215</v>
      </c>
      <c r="B81" s="19">
        <v>494.77</v>
      </c>
      <c r="C81" s="140">
        <v>360.63</v>
      </c>
      <c r="D81" s="247">
        <f t="shared" si="51"/>
        <v>5.0468277723738578E-3</v>
      </c>
      <c r="E81" s="215">
        <f t="shared" si="52"/>
        <v>2.8065530597521935E-3</v>
      </c>
      <c r="F81" s="52">
        <f t="shared" si="47"/>
        <v>-0.27111587202134324</v>
      </c>
      <c r="H81" s="19">
        <v>145.012</v>
      </c>
      <c r="I81" s="140">
        <v>94.174000000000007</v>
      </c>
      <c r="J81" s="214">
        <f t="shared" si="53"/>
        <v>1.0936125791540305E-2</v>
      </c>
      <c r="K81" s="215">
        <f t="shared" si="54"/>
        <v>5.6316065560908573E-3</v>
      </c>
      <c r="L81" s="52">
        <f t="shared" si="48"/>
        <v>-0.35057788320966538</v>
      </c>
      <c r="N81" s="40">
        <f t="shared" si="56"/>
        <v>2.930897184550397</v>
      </c>
      <c r="O81" s="143">
        <f t="shared" si="57"/>
        <v>2.6113745390011927</v>
      </c>
      <c r="P81" s="52">
        <f t="shared" si="58"/>
        <v>-0.10901871523624243</v>
      </c>
    </row>
    <row r="82" spans="1:16" ht="20.100000000000001" customHeight="1" x14ac:dyDescent="0.25">
      <c r="A82" s="38" t="s">
        <v>182</v>
      </c>
      <c r="B82" s="19">
        <v>905.23</v>
      </c>
      <c r="C82" s="140">
        <v>444.65999999999991</v>
      </c>
      <c r="D82" s="247">
        <f t="shared" si="51"/>
        <v>9.2336639335165588E-3</v>
      </c>
      <c r="E82" s="215">
        <f t="shared" si="52"/>
        <v>3.4605049040551538E-3</v>
      </c>
      <c r="F82" s="52">
        <f t="shared" si="47"/>
        <v>-0.50878782187952243</v>
      </c>
      <c r="H82" s="19">
        <v>239.58600000000001</v>
      </c>
      <c r="I82" s="140">
        <v>87.685999999999993</v>
      </c>
      <c r="J82" s="214">
        <f t="shared" si="53"/>
        <v>1.806845387893399E-2</v>
      </c>
      <c r="K82" s="215">
        <f t="shared" si="54"/>
        <v>5.2436240626646717E-3</v>
      </c>
      <c r="L82" s="52">
        <f t="shared" si="48"/>
        <v>-0.63401033449366839</v>
      </c>
      <c r="N82" s="40">
        <f t="shared" si="56"/>
        <v>2.6466864774698147</v>
      </c>
      <c r="O82" s="143">
        <f t="shared" si="57"/>
        <v>1.9719785903836642</v>
      </c>
      <c r="P82" s="52">
        <f t="shared" si="58"/>
        <v>-0.25492550509086337</v>
      </c>
    </row>
    <row r="83" spans="1:16" ht="20.100000000000001" customHeight="1" x14ac:dyDescent="0.25">
      <c r="A83" s="38" t="s">
        <v>187</v>
      </c>
      <c r="B83" s="19">
        <v>728.19999999999993</v>
      </c>
      <c r="C83" s="140">
        <v>598.80999999999995</v>
      </c>
      <c r="D83" s="247">
        <f t="shared" si="51"/>
        <v>7.4278957573067142E-3</v>
      </c>
      <c r="E83" s="215">
        <f t="shared" si="52"/>
        <v>4.6601559429615145E-3</v>
      </c>
      <c r="F83" s="52">
        <f t="shared" si="47"/>
        <v>-0.17768470200494368</v>
      </c>
      <c r="H83" s="19">
        <v>96.297000000000011</v>
      </c>
      <c r="I83" s="140">
        <v>83.256999999999977</v>
      </c>
      <c r="J83" s="214">
        <f t="shared" si="53"/>
        <v>7.2622686767161116E-3</v>
      </c>
      <c r="K83" s="215">
        <f t="shared" si="54"/>
        <v>4.9787697988877642E-3</v>
      </c>
      <c r="L83" s="52">
        <f t="shared" si="48"/>
        <v>-0.13541439504865191</v>
      </c>
      <c r="N83" s="40">
        <f t="shared" si="56"/>
        <v>1.3223976929414998</v>
      </c>
      <c r="O83" s="143">
        <f t="shared" si="57"/>
        <v>1.3903742422471232</v>
      </c>
      <c r="P83" s="52">
        <f t="shared" si="58"/>
        <v>5.140401383672908E-2</v>
      </c>
    </row>
    <row r="84" spans="1:16" ht="20.100000000000001" customHeight="1" x14ac:dyDescent="0.25">
      <c r="A84" s="38" t="s">
        <v>227</v>
      </c>
      <c r="B84" s="19">
        <v>0.01</v>
      </c>
      <c r="C84" s="140">
        <v>258.5</v>
      </c>
      <c r="D84" s="247">
        <f t="shared" si="51"/>
        <v>1.0200351218493155E-7</v>
      </c>
      <c r="E84" s="215">
        <f t="shared" si="52"/>
        <v>2.011740470692793E-3</v>
      </c>
      <c r="F84" s="52"/>
      <c r="H84" s="19">
        <v>0</v>
      </c>
      <c r="I84" s="140">
        <v>82.656000000000006</v>
      </c>
      <c r="J84" s="214">
        <f t="shared" si="53"/>
        <v>0</v>
      </c>
      <c r="K84" s="215">
        <f t="shared" si="54"/>
        <v>4.9428299902334605E-3</v>
      </c>
      <c r="L84" s="52"/>
      <c r="N84" s="40">
        <f t="shared" ref="N84" si="59">(H84/B84)*10</f>
        <v>0</v>
      </c>
      <c r="O84" s="143">
        <f t="shared" ref="O84" si="60">(I84/C84)*10</f>
        <v>3.1975241779497097</v>
      </c>
      <c r="P84" s="52"/>
    </row>
    <row r="85" spans="1:16" ht="20.100000000000001" customHeight="1" x14ac:dyDescent="0.25">
      <c r="A85" s="38" t="s">
        <v>189</v>
      </c>
      <c r="B85" s="19">
        <v>311.95999999999998</v>
      </c>
      <c r="C85" s="140">
        <v>488.95</v>
      </c>
      <c r="D85" s="247">
        <f t="shared" si="51"/>
        <v>3.1821015661211241E-3</v>
      </c>
      <c r="E85" s="215">
        <f t="shared" si="52"/>
        <v>3.8051856988210492E-3</v>
      </c>
      <c r="F85" s="52">
        <f t="shared" si="47"/>
        <v>0.56734837799717919</v>
      </c>
      <c r="H85" s="19">
        <v>67.165999999999997</v>
      </c>
      <c r="I85" s="140">
        <v>80.182000000000002</v>
      </c>
      <c r="J85" s="214">
        <f t="shared" si="53"/>
        <v>5.0653451087813153E-3</v>
      </c>
      <c r="K85" s="215">
        <f t="shared" si="54"/>
        <v>4.7948847546082475E-3</v>
      </c>
      <c r="L85" s="52">
        <f t="shared" si="48"/>
        <v>0.19378852395557286</v>
      </c>
      <c r="N85" s="40">
        <f t="shared" ref="N85" si="61">(H85/B85)*10</f>
        <v>2.1530324400564176</v>
      </c>
      <c r="O85" s="143">
        <f t="shared" ref="O85" si="62">(I85/C85)*10</f>
        <v>1.6398813784640556</v>
      </c>
      <c r="P85" s="52">
        <f t="shared" ref="P85" si="63">(O85-N85)/N85</f>
        <v>-0.23833875052013406</v>
      </c>
    </row>
    <row r="86" spans="1:16" ht="20.100000000000001" customHeight="1" x14ac:dyDescent="0.25">
      <c r="A86" s="38" t="s">
        <v>228</v>
      </c>
      <c r="B86" s="19"/>
      <c r="C86" s="140">
        <v>185.85</v>
      </c>
      <c r="D86" s="247">
        <f t="shared" si="51"/>
        <v>0</v>
      </c>
      <c r="E86" s="215">
        <f t="shared" si="52"/>
        <v>1.4463519012698476E-3</v>
      </c>
      <c r="F86" s="52"/>
      <c r="H86" s="19"/>
      <c r="I86" s="140">
        <v>77.436999999999998</v>
      </c>
      <c r="J86" s="214">
        <f t="shared" si="53"/>
        <v>0</v>
      </c>
      <c r="K86" s="215">
        <f t="shared" si="54"/>
        <v>4.6307337150806767E-3</v>
      </c>
      <c r="L86" s="52"/>
      <c r="N86" s="40"/>
      <c r="O86" s="143">
        <f t="shared" ref="O86" si="64">(I86/C86)*10</f>
        <v>4.1666397632499326</v>
      </c>
      <c r="P86" s="52"/>
    </row>
    <row r="87" spans="1:16" ht="20.100000000000001" customHeight="1" x14ac:dyDescent="0.25">
      <c r="A87" s="38" t="s">
        <v>188</v>
      </c>
      <c r="B87" s="19">
        <v>741.72</v>
      </c>
      <c r="C87" s="140">
        <v>296.81</v>
      </c>
      <c r="D87" s="247">
        <f t="shared" si="51"/>
        <v>7.5658045057807426E-3</v>
      </c>
      <c r="E87" s="215">
        <f t="shared" si="52"/>
        <v>2.3098827431579419E-3</v>
      </c>
      <c r="F87" s="52">
        <f t="shared" si="47"/>
        <v>-0.59983551744593644</v>
      </c>
      <c r="H87" s="19">
        <v>157.66999999999999</v>
      </c>
      <c r="I87" s="140">
        <v>74.265000000000015</v>
      </c>
      <c r="J87" s="214">
        <f t="shared" si="53"/>
        <v>1.1890732860398861E-2</v>
      </c>
      <c r="K87" s="215">
        <f t="shared" si="54"/>
        <v>4.4410480694043741E-3</v>
      </c>
      <c r="L87" s="52">
        <f t="shared" ref="L87" si="65">(I87-H87)/H87</f>
        <v>-0.52898458806367721</v>
      </c>
      <c r="N87" s="40">
        <f t="shared" ref="N87" si="66">(H87/B87)*10</f>
        <v>2.1257347786226606</v>
      </c>
      <c r="O87" s="143">
        <f t="shared" ref="O87:O88" si="67">(I87/C87)*10</f>
        <v>2.5021057242006677</v>
      </c>
      <c r="P87" s="52">
        <f t="shared" ref="P87" si="68">(O87-N87)/N87</f>
        <v>0.17705451750752804</v>
      </c>
    </row>
    <row r="88" spans="1:16" ht="20.100000000000001" customHeight="1" x14ac:dyDescent="0.25">
      <c r="A88" s="38" t="s">
        <v>229</v>
      </c>
      <c r="B88" s="19"/>
      <c r="C88" s="140">
        <v>240</v>
      </c>
      <c r="D88" s="247">
        <f t="shared" si="51"/>
        <v>0</v>
      </c>
      <c r="E88" s="215">
        <f t="shared" si="52"/>
        <v>1.8677667813008524E-3</v>
      </c>
      <c r="F88" s="52"/>
      <c r="H88" s="19"/>
      <c r="I88" s="140">
        <v>71.599999999999994</v>
      </c>
      <c r="J88" s="214">
        <f t="shared" si="53"/>
        <v>0</v>
      </c>
      <c r="K88" s="215">
        <f t="shared" si="54"/>
        <v>4.2816810310287905E-3</v>
      </c>
      <c r="L88" s="52"/>
      <c r="N88" s="40"/>
      <c r="O88" s="143">
        <f t="shared" si="67"/>
        <v>2.9833333333333329</v>
      </c>
      <c r="P88" s="52"/>
    </row>
    <row r="89" spans="1:16" ht="20.100000000000001" customHeight="1" x14ac:dyDescent="0.25">
      <c r="A89" s="38" t="s">
        <v>208</v>
      </c>
      <c r="B89" s="19">
        <v>59.590000000000011</v>
      </c>
      <c r="C89" s="140">
        <v>93.35</v>
      </c>
      <c r="D89" s="247">
        <f t="shared" si="51"/>
        <v>6.0783892911000711E-4</v>
      </c>
      <c r="E89" s="215">
        <f t="shared" si="52"/>
        <v>7.2648345431014407E-4</v>
      </c>
      <c r="F89" s="52">
        <f t="shared" ref="F89:F94" si="69">(C89-B89)/B89</f>
        <v>0.56653800973317636</v>
      </c>
      <c r="H89" s="19">
        <v>26.142000000000003</v>
      </c>
      <c r="I89" s="140">
        <v>66.430000000000007</v>
      </c>
      <c r="J89" s="214">
        <f t="shared" si="53"/>
        <v>1.9715071886633288E-3</v>
      </c>
      <c r="K89" s="215">
        <f t="shared" si="54"/>
        <v>3.9725149565816003E-3</v>
      </c>
      <c r="L89" s="52">
        <f t="shared" ref="L89:L94" si="70">(I89-H89)/H89</f>
        <v>1.5411215668273277</v>
      </c>
      <c r="N89" s="40">
        <f t="shared" ref="N89:N94" si="71">(H89/B89)*10</f>
        <v>4.3869776808189291</v>
      </c>
      <c r="O89" s="143">
        <f t="shared" ref="O89:O94" si="72">(I89/C89)*10</f>
        <v>7.1162292447777196</v>
      </c>
      <c r="P89" s="52">
        <f t="shared" ref="P89:P94" si="73">(O89-N89)/N89</f>
        <v>0.62212570077386709</v>
      </c>
    </row>
    <row r="90" spans="1:16" ht="20.100000000000001" customHeight="1" x14ac:dyDescent="0.25">
      <c r="A90" s="38" t="s">
        <v>178</v>
      </c>
      <c r="B90" s="19">
        <v>862.31999999999994</v>
      </c>
      <c r="C90" s="140">
        <v>314.35000000000002</v>
      </c>
      <c r="D90" s="247">
        <f t="shared" si="51"/>
        <v>8.7959668627310156E-3</v>
      </c>
      <c r="E90" s="215">
        <f t="shared" si="52"/>
        <v>2.4463853654246794E-3</v>
      </c>
      <c r="F90" s="52">
        <f t="shared" si="69"/>
        <v>-0.63546015400315425</v>
      </c>
      <c r="H90" s="19">
        <v>81.475999999999999</v>
      </c>
      <c r="I90" s="140">
        <v>64.923000000000002</v>
      </c>
      <c r="J90" s="214">
        <f t="shared" si="53"/>
        <v>6.1445382795322998E-3</v>
      </c>
      <c r="K90" s="215">
        <f t="shared" si="54"/>
        <v>3.8823963348810363E-3</v>
      </c>
      <c r="L90" s="52">
        <f t="shared" si="70"/>
        <v>-0.20316412195002206</v>
      </c>
      <c r="N90" s="40">
        <f t="shared" si="71"/>
        <v>0.94484646071064116</v>
      </c>
      <c r="O90" s="143">
        <f t="shared" si="72"/>
        <v>2.0653093685382533</v>
      </c>
      <c r="P90" s="52">
        <f t="shared" si="73"/>
        <v>1.1858677091142253</v>
      </c>
    </row>
    <row r="91" spans="1:16" ht="20.100000000000001" customHeight="1" x14ac:dyDescent="0.25">
      <c r="A91" s="38" t="s">
        <v>180</v>
      </c>
      <c r="B91" s="19">
        <v>35.21</v>
      </c>
      <c r="C91" s="140">
        <v>39.9</v>
      </c>
      <c r="D91" s="247">
        <f t="shared" si="51"/>
        <v>3.5915436640314397E-4</v>
      </c>
      <c r="E91" s="215">
        <f t="shared" si="52"/>
        <v>3.1051622739126672E-4</v>
      </c>
      <c r="F91" s="52">
        <f t="shared" si="69"/>
        <v>0.13320079522862815</v>
      </c>
      <c r="H91" s="19">
        <v>48.730000000000004</v>
      </c>
      <c r="I91" s="140">
        <v>62.125</v>
      </c>
      <c r="J91" s="214">
        <f t="shared" si="53"/>
        <v>3.6749883445629265E-3</v>
      </c>
      <c r="K91" s="215">
        <f t="shared" si="54"/>
        <v>3.7150758945902742E-3</v>
      </c>
      <c r="L91" s="52">
        <f t="shared" si="70"/>
        <v>0.27488200287297343</v>
      </c>
      <c r="N91" s="40">
        <f t="shared" si="71"/>
        <v>13.839818233456405</v>
      </c>
      <c r="O91" s="143">
        <f t="shared" si="72"/>
        <v>15.570175438596491</v>
      </c>
      <c r="P91" s="52">
        <f t="shared" si="73"/>
        <v>0.12502745165808007</v>
      </c>
    </row>
    <row r="92" spans="1:16" ht="20.100000000000001" customHeight="1" x14ac:dyDescent="0.25">
      <c r="A92" s="38" t="s">
        <v>214</v>
      </c>
      <c r="B92" s="19">
        <v>120.96</v>
      </c>
      <c r="C92" s="140">
        <v>297.48</v>
      </c>
      <c r="D92" s="247">
        <f t="shared" si="51"/>
        <v>1.2338344833889318E-3</v>
      </c>
      <c r="E92" s="215">
        <f t="shared" si="52"/>
        <v>2.3150969254224067E-3</v>
      </c>
      <c r="F92" s="52">
        <f t="shared" si="69"/>
        <v>1.4593253968253972</v>
      </c>
      <c r="H92" s="19">
        <v>34.271999999999998</v>
      </c>
      <c r="I92" s="140">
        <v>59.723999999999997</v>
      </c>
      <c r="J92" s="214">
        <f t="shared" si="53"/>
        <v>2.5846337070564458E-3</v>
      </c>
      <c r="K92" s="215">
        <f t="shared" si="54"/>
        <v>3.5714960600162497E-3</v>
      </c>
      <c r="L92" s="52">
        <f t="shared" si="70"/>
        <v>0.74264705882352944</v>
      </c>
      <c r="N92" s="40">
        <f t="shared" si="71"/>
        <v>2.833333333333333</v>
      </c>
      <c r="O92" s="143">
        <f t="shared" si="72"/>
        <v>2.0076643807987087</v>
      </c>
      <c r="P92" s="52">
        <f t="shared" si="73"/>
        <v>-0.29141257148280864</v>
      </c>
    </row>
    <row r="93" spans="1:16" ht="20.100000000000001" customHeight="1" x14ac:dyDescent="0.25">
      <c r="A93" s="38" t="s">
        <v>211</v>
      </c>
      <c r="B93" s="19">
        <v>140.91</v>
      </c>
      <c r="C93" s="140">
        <v>126.85000000000001</v>
      </c>
      <c r="D93" s="247">
        <f t="shared" si="51"/>
        <v>1.4373314901978704E-3</v>
      </c>
      <c r="E93" s="215">
        <f t="shared" si="52"/>
        <v>9.8719256753338814E-4</v>
      </c>
      <c r="F93" s="52">
        <f t="shared" si="69"/>
        <v>-9.9780001419345593E-2</v>
      </c>
      <c r="H93" s="19">
        <v>43.487000000000002</v>
      </c>
      <c r="I93" s="140">
        <v>57.645000000000003</v>
      </c>
      <c r="J93" s="214">
        <f t="shared" si="53"/>
        <v>3.2795858432178937E-3</v>
      </c>
      <c r="K93" s="215">
        <f t="shared" si="54"/>
        <v>3.4471718300789758E-3</v>
      </c>
      <c r="L93" s="52">
        <f t="shared" si="70"/>
        <v>0.32556856071929546</v>
      </c>
      <c r="N93" s="40">
        <f t="shared" si="71"/>
        <v>3.0861542828755946</v>
      </c>
      <c r="O93" s="143">
        <f t="shared" si="72"/>
        <v>4.5443437130469055</v>
      </c>
      <c r="P93" s="52">
        <f t="shared" si="73"/>
        <v>0.47249401569535587</v>
      </c>
    </row>
    <row r="94" spans="1:16" ht="20.100000000000001" customHeight="1" x14ac:dyDescent="0.25">
      <c r="A94" s="38" t="s">
        <v>230</v>
      </c>
      <c r="B94" s="19">
        <v>96.449999999999989</v>
      </c>
      <c r="C94" s="140">
        <v>127.83</v>
      </c>
      <c r="D94" s="247">
        <f t="shared" si="51"/>
        <v>9.8382387502366463E-4</v>
      </c>
      <c r="E94" s="215">
        <f t="shared" si="52"/>
        <v>9.948192818903666E-4</v>
      </c>
      <c r="F94" s="52">
        <f t="shared" si="69"/>
        <v>0.32534992223950249</v>
      </c>
      <c r="H94" s="19">
        <v>38.641000000000005</v>
      </c>
      <c r="I94" s="140">
        <v>53.757999999999996</v>
      </c>
      <c r="J94" s="214">
        <f t="shared" si="53"/>
        <v>2.9141232222913206E-3</v>
      </c>
      <c r="K94" s="215">
        <f t="shared" si="54"/>
        <v>3.2147291741067836E-3</v>
      </c>
      <c r="L94" s="52">
        <f t="shared" si="70"/>
        <v>0.39121658342175381</v>
      </c>
      <c r="N94" s="40">
        <f t="shared" si="71"/>
        <v>4.006324520476932</v>
      </c>
      <c r="O94" s="143">
        <f t="shared" si="72"/>
        <v>4.2054290855041847</v>
      </c>
      <c r="P94" s="52">
        <f t="shared" si="73"/>
        <v>4.969756294319122E-2</v>
      </c>
    </row>
    <row r="95" spans="1:16" ht="20.100000000000001" customHeight="1" thickBot="1" x14ac:dyDescent="0.3">
      <c r="A95" s="8" t="s">
        <v>17</v>
      </c>
      <c r="B95" s="19">
        <f>B96-SUM(B68:B94)</f>
        <v>5091.4500000000116</v>
      </c>
      <c r="C95" s="140">
        <f>C96-SUM(C68:C94)</f>
        <v>3395.839999999982</v>
      </c>
      <c r="D95" s="247">
        <f t="shared" si="51"/>
        <v>5.1934578211397089E-2</v>
      </c>
      <c r="E95" s="215">
        <f t="shared" si="52"/>
        <v>2.6427654777552722E-2</v>
      </c>
      <c r="F95" s="52">
        <f t="shared" ref="F95" si="74">(C95-B95)/B95</f>
        <v>-0.33303086547054883</v>
      </c>
      <c r="H95" s="196">
        <f>H96-SUM(H68:H94)</f>
        <v>1005.0639999999985</v>
      </c>
      <c r="I95" s="119">
        <f>I96-SUM(I68:I94)</f>
        <v>692.75200000000405</v>
      </c>
      <c r="J95" s="214">
        <f t="shared" si="53"/>
        <v>7.5797219075308578E-2</v>
      </c>
      <c r="K95" s="215">
        <f t="shared" si="54"/>
        <v>4.1426579575520588E-2</v>
      </c>
      <c r="L95" s="52">
        <f t="shared" ref="L95" si="75">(I95-H95)/H95</f>
        <v>-0.31073842063788465</v>
      </c>
      <c r="N95" s="40">
        <f t="shared" ref="N95:N96" si="76">(H95/B95)*10</f>
        <v>1.9740231171866485</v>
      </c>
      <c r="O95" s="143">
        <f t="shared" ref="O95:O96" si="77">(I95/C95)*10</f>
        <v>2.0400018846588992</v>
      </c>
      <c r="P95" s="52">
        <f>(O95-N95)/N95</f>
        <v>3.3423502945741992E-2</v>
      </c>
    </row>
    <row r="96" spans="1:16" ht="26.25" customHeight="1" thickBot="1" x14ac:dyDescent="0.3">
      <c r="A96" s="12" t="s">
        <v>18</v>
      </c>
      <c r="B96" s="17">
        <v>98035.840000000011</v>
      </c>
      <c r="C96" s="145">
        <v>128495.70000000003</v>
      </c>
      <c r="D96" s="243">
        <f>SUM(D68:D95)</f>
        <v>1</v>
      </c>
      <c r="E96" s="244">
        <f>SUM(E68:E95)</f>
        <v>1</v>
      </c>
      <c r="F96" s="57">
        <f>(C96-B96)/B96</f>
        <v>0.31070127006613102</v>
      </c>
      <c r="G96" s="1"/>
      <c r="H96" s="17">
        <v>13259.905999999997</v>
      </c>
      <c r="I96" s="145">
        <v>16722.404000000006</v>
      </c>
      <c r="J96" s="255">
        <f t="shared" si="53"/>
        <v>1</v>
      </c>
      <c r="K96" s="244">
        <f t="shared" si="54"/>
        <v>1</v>
      </c>
      <c r="L96" s="57">
        <f>(I96-H96)/H96</f>
        <v>0.26112538052683099</v>
      </c>
      <c r="M96" s="1"/>
      <c r="N96" s="37">
        <f t="shared" si="76"/>
        <v>1.3525569832420463</v>
      </c>
      <c r="O96" s="150">
        <f t="shared" si="77"/>
        <v>1.301397945612188</v>
      </c>
      <c r="P96" s="57">
        <f>(O96-N96)/N96</f>
        <v>-3.7823942550081195E-2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L57 J46:L49 J39:L45 J54:L56 J62:L62 J57:K61 D46:E51 D39:F45 D54:F57 F46:F49 P39:P49 J68:L78 D76:F78 N68:P78 F28 P28 D89:E90 D84:E88 J89:K90 J84:K86 D83:E83 D82:E82 J83:K83 J82:K82 F30 D59:F59 D58:E58 L61 N59:O59 P59 D80:F81 D79:E79 D93:E93 D91:E91 J81:L81 J79:K79 J87:K88 J95:L96 J91:K91 N95:P96 D92:E92 J92:K94 J80:K80 P54:P57 N54:O57 J51:K51 J50:K50 D95:F96 D94:E94 D61:F62 D60:E60 N61:O62 P61:P62 F32:F33 J52:K52 D52:E52 J53:K53 D53:E5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47" t="s">
        <v>16</v>
      </c>
      <c r="B3" s="330"/>
      <c r="C3" s="330"/>
      <c r="D3" s="366" t="s">
        <v>1</v>
      </c>
      <c r="E3" s="359"/>
      <c r="F3" s="366" t="s">
        <v>104</v>
      </c>
      <c r="G3" s="359"/>
      <c r="H3" s="130" t="s">
        <v>0</v>
      </c>
      <c r="J3" s="360" t="s">
        <v>19</v>
      </c>
      <c r="K3" s="359"/>
      <c r="L3" s="369" t="s">
        <v>104</v>
      </c>
      <c r="M3" s="370"/>
      <c r="N3" s="130" t="s">
        <v>0</v>
      </c>
      <c r="P3" s="358" t="s">
        <v>22</v>
      </c>
      <c r="Q3" s="359"/>
      <c r="R3" s="130" t="s">
        <v>0</v>
      </c>
    </row>
    <row r="4" spans="1:18" x14ac:dyDescent="0.25">
      <c r="A4" s="365"/>
      <c r="B4" s="331"/>
      <c r="C4" s="331"/>
      <c r="D4" s="367" t="s">
        <v>145</v>
      </c>
      <c r="E4" s="361"/>
      <c r="F4" s="367" t="str">
        <f>D4</f>
        <v>jan-fev</v>
      </c>
      <c r="G4" s="361"/>
      <c r="H4" s="131" t="s">
        <v>164</v>
      </c>
      <c r="J4" s="356" t="str">
        <f>D4</f>
        <v>jan-fev</v>
      </c>
      <c r="K4" s="361"/>
      <c r="L4" s="362" t="str">
        <f>D4</f>
        <v>jan-fev</v>
      </c>
      <c r="M4" s="363"/>
      <c r="N4" s="131" t="str">
        <f>H4</f>
        <v>2025/2024</v>
      </c>
      <c r="P4" s="356" t="str">
        <f>D4</f>
        <v>jan-fev</v>
      </c>
      <c r="Q4" s="357"/>
      <c r="R4" s="131" t="str">
        <f>N4</f>
        <v>2025/2024</v>
      </c>
    </row>
    <row r="5" spans="1:18" ht="19.5" customHeight="1" thickBot="1" x14ac:dyDescent="0.3">
      <c r="A5" s="348"/>
      <c r="B5" s="371"/>
      <c r="C5" s="371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399.38000000000005</v>
      </c>
      <c r="E6" s="147">
        <v>2362.2599999999989</v>
      </c>
      <c r="F6" s="248">
        <f>D6/D8</f>
        <v>0.29668974534216858</v>
      </c>
      <c r="G6" s="256">
        <f>E6/E8</f>
        <v>0.64063199173399055</v>
      </c>
      <c r="H6" s="165">
        <f>(E6-D6)/D6</f>
        <v>4.9148179678501638</v>
      </c>
      <c r="I6" s="1"/>
      <c r="J6" s="19">
        <v>176.20200000000003</v>
      </c>
      <c r="K6" s="147">
        <v>665.92499999999984</v>
      </c>
      <c r="L6" s="247">
        <f>J6/J8</f>
        <v>0.188400760865265</v>
      </c>
      <c r="M6" s="246">
        <f>K6/K8</f>
        <v>0.3796107810202875</v>
      </c>
      <c r="N6" s="165">
        <f>(K6-J6)/J6</f>
        <v>2.7793271359008398</v>
      </c>
      <c r="P6" s="27">
        <f t="shared" ref="P6:Q8" si="0">(J6/D6)*10</f>
        <v>4.4118884270619461</v>
      </c>
      <c r="Q6" s="152">
        <f t="shared" si="0"/>
        <v>2.8190165350130814</v>
      </c>
      <c r="R6" s="165">
        <f>(Q6-P6)/P6</f>
        <v>-0.36104083736079928</v>
      </c>
    </row>
    <row r="7" spans="1:18" ht="24" customHeight="1" thickBot="1" x14ac:dyDescent="0.3">
      <c r="A7" s="161" t="s">
        <v>21</v>
      </c>
      <c r="B7" s="1"/>
      <c r="C7" s="1"/>
      <c r="D7" s="117">
        <v>946.74000000000024</v>
      </c>
      <c r="E7" s="140">
        <v>1325.1300000000008</v>
      </c>
      <c r="F7" s="248">
        <f>D7/D8</f>
        <v>0.70331025465783137</v>
      </c>
      <c r="G7" s="228">
        <f>E7/E8</f>
        <v>0.35936800826600956</v>
      </c>
      <c r="H7" s="55">
        <f t="shared" ref="H7:H8" si="1">(E7-D7)/D7</f>
        <v>0.39967678560111591</v>
      </c>
      <c r="J7" s="19">
        <v>759.04900000000032</v>
      </c>
      <c r="K7" s="140">
        <v>1088.306</v>
      </c>
      <c r="L7" s="247">
        <f>J7/J8</f>
        <v>0.81159923913473497</v>
      </c>
      <c r="M7" s="215">
        <f>K7/K8</f>
        <v>0.62038921897971255</v>
      </c>
      <c r="N7" s="102">
        <f t="shared" ref="N7:N8" si="2">(K7-J7)/J7</f>
        <v>0.43377568510069781</v>
      </c>
      <c r="P7" s="27">
        <f t="shared" si="0"/>
        <v>8.0175021653252223</v>
      </c>
      <c r="Q7" s="152">
        <f t="shared" si="0"/>
        <v>8.2128244021341263</v>
      </c>
      <c r="R7" s="102">
        <f t="shared" ref="R7:R8" si="3">(Q7-P7)/P7</f>
        <v>2.4361981173344774E-2</v>
      </c>
    </row>
    <row r="8" spans="1:18" ht="26.25" customHeight="1" thickBot="1" x14ac:dyDescent="0.3">
      <c r="A8" s="12" t="s">
        <v>12</v>
      </c>
      <c r="B8" s="162"/>
      <c r="C8" s="162"/>
      <c r="D8" s="163">
        <v>1346.1200000000003</v>
      </c>
      <c r="E8" s="145">
        <v>3687.3899999999994</v>
      </c>
      <c r="F8" s="257">
        <f>SUM(F6:F7)</f>
        <v>1</v>
      </c>
      <c r="G8" s="258">
        <f>SUM(G6:G7)</f>
        <v>1</v>
      </c>
      <c r="H8" s="164">
        <f t="shared" si="1"/>
        <v>1.7392728731465237</v>
      </c>
      <c r="I8" s="1"/>
      <c r="J8" s="17">
        <v>935.25100000000032</v>
      </c>
      <c r="K8" s="145">
        <v>1754.2309999999998</v>
      </c>
      <c r="L8" s="243">
        <f>SUM(L6:L7)</f>
        <v>1</v>
      </c>
      <c r="M8" s="244">
        <f>SUM(M6:M7)</f>
        <v>1</v>
      </c>
      <c r="N8" s="164">
        <f t="shared" si="2"/>
        <v>0.87567936308007066</v>
      </c>
      <c r="O8" s="1"/>
      <c r="P8" s="29">
        <f t="shared" si="0"/>
        <v>6.9477535435176661</v>
      </c>
      <c r="Q8" s="146">
        <f t="shared" si="0"/>
        <v>4.7573785251899041</v>
      </c>
      <c r="R8" s="164">
        <f t="shared" si="3"/>
        <v>-0.31526377621316276</v>
      </c>
    </row>
  </sheetData>
  <mergeCells count="11">
    <mergeCell ref="P3:Q3"/>
    <mergeCell ref="D4:E4"/>
    <mergeCell ref="F4:G4"/>
    <mergeCell ref="J4:K4"/>
    <mergeCell ref="L4:M4"/>
    <mergeCell ref="P4:Q4"/>
    <mergeCell ref="A3:C5"/>
    <mergeCell ref="D3:E3"/>
    <mergeCell ref="F3:G3"/>
    <mergeCell ref="J3:K3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workbookViewId="0">
      <selection activeCell="P82" sqref="P82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72" t="s">
        <v>3</v>
      </c>
      <c r="B4" s="366" t="s">
        <v>1</v>
      </c>
      <c r="C4" s="359"/>
      <c r="D4" s="366" t="s">
        <v>104</v>
      </c>
      <c r="E4" s="359"/>
      <c r="F4" s="130" t="s">
        <v>0</v>
      </c>
      <c r="H4" s="375" t="s">
        <v>19</v>
      </c>
      <c r="I4" s="376"/>
      <c r="J4" s="366" t="s">
        <v>13</v>
      </c>
      <c r="K4" s="364"/>
      <c r="L4" s="130" t="s">
        <v>0</v>
      </c>
      <c r="N4" s="358" t="s">
        <v>22</v>
      </c>
      <c r="O4" s="359"/>
      <c r="P4" s="130" t="s">
        <v>0</v>
      </c>
    </row>
    <row r="5" spans="1:16" x14ac:dyDescent="0.25">
      <c r="A5" s="373"/>
      <c r="B5" s="367" t="s">
        <v>145</v>
      </c>
      <c r="C5" s="361"/>
      <c r="D5" s="367" t="str">
        <f>B5</f>
        <v>jan-fev</v>
      </c>
      <c r="E5" s="361"/>
      <c r="F5" s="131" t="s">
        <v>164</v>
      </c>
      <c r="H5" s="356" t="str">
        <f>B5</f>
        <v>jan-fev</v>
      </c>
      <c r="I5" s="361"/>
      <c r="J5" s="367" t="str">
        <f>B5</f>
        <v>jan-fev</v>
      </c>
      <c r="K5" s="357"/>
      <c r="L5" s="131" t="str">
        <f>F5</f>
        <v>2025/2024</v>
      </c>
      <c r="N5" s="356" t="str">
        <f>B5</f>
        <v>jan-fev</v>
      </c>
      <c r="O5" s="357"/>
      <c r="P5" s="131" t="str">
        <f>L5</f>
        <v>2025/2024</v>
      </c>
    </row>
    <row r="6" spans="1:16" ht="19.5" customHeight="1" thickBot="1" x14ac:dyDescent="0.3">
      <c r="A6" s="374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176</v>
      </c>
      <c r="B7" s="39">
        <v>4.04</v>
      </c>
      <c r="C7" s="147">
        <v>1714.5700000000002</v>
      </c>
      <c r="D7" s="247">
        <f>B7/$B$33</f>
        <v>3.0012183163462404E-3</v>
      </c>
      <c r="E7" s="246">
        <f>C7/$C$33</f>
        <v>0.46498200624289809</v>
      </c>
      <c r="F7" s="52">
        <f>(C7-B7)/B7</f>
        <v>423.39851485148517</v>
      </c>
      <c r="H7" s="39">
        <v>3.4139999999999997</v>
      </c>
      <c r="I7" s="147">
        <v>427.84300000000002</v>
      </c>
      <c r="J7" s="247">
        <f>H7/$H$33</f>
        <v>3.6503569629970996E-3</v>
      </c>
      <c r="K7" s="246">
        <f>I7/$I$33</f>
        <v>0.2438920529850401</v>
      </c>
      <c r="L7" s="52">
        <f>(I7-H7)/H7</f>
        <v>124.32015231400119</v>
      </c>
      <c r="N7" s="27">
        <f t="shared" ref="N7:N33" si="0">(H7/B7)*10</f>
        <v>8.4504950495049496</v>
      </c>
      <c r="O7" s="151">
        <f t="shared" ref="O7:O33" si="1">(I7/C7)*10</f>
        <v>2.4953370232769729</v>
      </c>
      <c r="P7" s="61">
        <f>(O7-N7)/N7</f>
        <v>-0.70471114311543737</v>
      </c>
    </row>
    <row r="8" spans="1:16" ht="20.100000000000001" customHeight="1" x14ac:dyDescent="0.25">
      <c r="A8" s="8" t="s">
        <v>180</v>
      </c>
      <c r="B8" s="19">
        <v>24.880000000000003</v>
      </c>
      <c r="C8" s="140">
        <v>38.709999999999994</v>
      </c>
      <c r="D8" s="247">
        <f t="shared" ref="D8:D32" si="2">B8/$B$33</f>
        <v>1.8482750423439224E-2</v>
      </c>
      <c r="E8" s="215">
        <f t="shared" ref="E8:E32" si="3">C8/$C$33</f>
        <v>1.0497940277540479E-2</v>
      </c>
      <c r="F8" s="52">
        <f t="shared" ref="F8:F33" si="4">(C8-B8)/B8</f>
        <v>0.55586816720257193</v>
      </c>
      <c r="H8" s="19">
        <v>126.19999999999999</v>
      </c>
      <c r="I8" s="140">
        <v>207.708</v>
      </c>
      <c r="J8" s="247">
        <f t="shared" ref="J8:J32" si="5">H8/$H$33</f>
        <v>0.13493703829239423</v>
      </c>
      <c r="K8" s="215">
        <f t="shared" ref="K8:K32" si="6">I8/$I$33</f>
        <v>0.11840401862696529</v>
      </c>
      <c r="L8" s="52">
        <f t="shared" ref="L8:L31" si="7">(I8-H8)/H8</f>
        <v>0.64586370839936624</v>
      </c>
      <c r="N8" s="27">
        <f t="shared" si="0"/>
        <v>50.723472668810281</v>
      </c>
      <c r="O8" s="152">
        <f t="shared" si="1"/>
        <v>53.657452854559551</v>
      </c>
      <c r="P8" s="52">
        <f t="shared" ref="P8:P64" si="8">(O8-N8)/N8</f>
        <v>5.7842652156451548E-2</v>
      </c>
    </row>
    <row r="9" spans="1:16" ht="20.100000000000001" customHeight="1" x14ac:dyDescent="0.25">
      <c r="A9" s="8" t="s">
        <v>167</v>
      </c>
      <c r="B9" s="19">
        <v>95.7</v>
      </c>
      <c r="C9" s="140">
        <v>41.6</v>
      </c>
      <c r="D9" s="247">
        <f t="shared" si="2"/>
        <v>7.1093216058003769E-2</v>
      </c>
      <c r="E9" s="215">
        <f t="shared" si="3"/>
        <v>1.1281692470826247E-2</v>
      </c>
      <c r="F9" s="52">
        <f t="shared" si="4"/>
        <v>-0.5653082549634274</v>
      </c>
      <c r="H9" s="19">
        <v>105.68899999999999</v>
      </c>
      <c r="I9" s="140">
        <v>179.23899999999998</v>
      </c>
      <c r="J9" s="247">
        <f t="shared" si="5"/>
        <v>0.11300602725899252</v>
      </c>
      <c r="K9" s="215">
        <f t="shared" si="6"/>
        <v>0.1021752551402865</v>
      </c>
      <c r="L9" s="52">
        <f t="shared" si="7"/>
        <v>0.69590969731949393</v>
      </c>
      <c r="N9" s="27">
        <f t="shared" ref="N9:N15" si="9">(H9/B9)*10</f>
        <v>11.043782654127481</v>
      </c>
      <c r="O9" s="152">
        <f t="shared" ref="O9:O15" si="10">(I9/C9)*10</f>
        <v>43.086298076923065</v>
      </c>
      <c r="P9" s="52">
        <f t="shared" ref="P9:P15" si="11">(O9-N9)/N9</f>
        <v>2.9014076450354693</v>
      </c>
    </row>
    <row r="10" spans="1:16" ht="20.100000000000001" customHeight="1" x14ac:dyDescent="0.25">
      <c r="A10" s="8" t="s">
        <v>169</v>
      </c>
      <c r="B10" s="19">
        <v>43.089999999999996</v>
      </c>
      <c r="C10" s="140">
        <v>341.42000000000007</v>
      </c>
      <c r="D10" s="247">
        <f t="shared" si="2"/>
        <v>3.2010519121623636E-2</v>
      </c>
      <c r="E10" s="215">
        <f t="shared" si="3"/>
        <v>9.2591236619939857E-2</v>
      </c>
      <c r="F10" s="52">
        <f t="shared" si="4"/>
        <v>6.9234161058250203</v>
      </c>
      <c r="H10" s="19">
        <v>47.808000000000007</v>
      </c>
      <c r="I10" s="140">
        <v>158.29999999999998</v>
      </c>
      <c r="J10" s="247">
        <f t="shared" si="5"/>
        <v>5.1117828262145684E-2</v>
      </c>
      <c r="K10" s="215">
        <f t="shared" si="6"/>
        <v>9.0238970808291463E-2</v>
      </c>
      <c r="L10" s="52">
        <f t="shared" si="7"/>
        <v>2.3111613119143231</v>
      </c>
      <c r="N10" s="27">
        <f t="shared" si="9"/>
        <v>11.094917614295664</v>
      </c>
      <c r="O10" s="152">
        <f t="shared" si="10"/>
        <v>4.6365180715833851</v>
      </c>
      <c r="P10" s="52">
        <f t="shared" si="11"/>
        <v>-0.58210432625391562</v>
      </c>
    </row>
    <row r="11" spans="1:16" ht="20.100000000000001" customHeight="1" x14ac:dyDescent="0.25">
      <c r="A11" s="8" t="s">
        <v>178</v>
      </c>
      <c r="B11" s="19">
        <v>46.940000000000005</v>
      </c>
      <c r="C11" s="140">
        <v>63.49</v>
      </c>
      <c r="D11" s="247">
        <f t="shared" si="2"/>
        <v>3.4870591032003101E-2</v>
      </c>
      <c r="E11" s="215">
        <f t="shared" si="3"/>
        <v>1.7218140744537463E-2</v>
      </c>
      <c r="F11" s="52">
        <f t="shared" si="4"/>
        <v>0.35257775884107362</v>
      </c>
      <c r="H11" s="19">
        <v>127.18899999999999</v>
      </c>
      <c r="I11" s="140">
        <v>115.36000000000001</v>
      </c>
      <c r="J11" s="247">
        <f t="shared" si="5"/>
        <v>0.1359945084260803</v>
      </c>
      <c r="K11" s="215">
        <f t="shared" si="6"/>
        <v>6.5761008669895801E-2</v>
      </c>
      <c r="L11" s="52">
        <f t="shared" si="7"/>
        <v>-9.3003325759302924E-2</v>
      </c>
      <c r="N11" s="27">
        <f t="shared" si="9"/>
        <v>27.096080102258199</v>
      </c>
      <c r="O11" s="152">
        <f t="shared" si="10"/>
        <v>18.169790518191842</v>
      </c>
      <c r="P11" s="52">
        <f t="shared" si="11"/>
        <v>-0.32943103025896486</v>
      </c>
    </row>
    <row r="12" spans="1:16" ht="20.100000000000001" customHeight="1" x14ac:dyDescent="0.25">
      <c r="A12" s="8" t="s">
        <v>165</v>
      </c>
      <c r="B12" s="19">
        <v>178.79000000000002</v>
      </c>
      <c r="C12" s="140">
        <v>159.17999999999998</v>
      </c>
      <c r="D12" s="247">
        <f t="shared" si="2"/>
        <v>0.13281876801473871</v>
      </c>
      <c r="E12" s="215">
        <f t="shared" si="3"/>
        <v>4.316874537274331E-2</v>
      </c>
      <c r="F12" s="52">
        <f t="shared" si="4"/>
        <v>-0.10968174953856502</v>
      </c>
      <c r="H12" s="19">
        <v>98.224000000000004</v>
      </c>
      <c r="I12" s="140">
        <v>102.114</v>
      </c>
      <c r="J12" s="247">
        <f t="shared" si="5"/>
        <v>0.10502421275144322</v>
      </c>
      <c r="K12" s="215">
        <f t="shared" si="6"/>
        <v>5.8210121700049751E-2</v>
      </c>
      <c r="L12" s="52">
        <f t="shared" si="7"/>
        <v>3.960335559537384E-2</v>
      </c>
      <c r="N12" s="27">
        <f t="shared" si="9"/>
        <v>5.49381956485262</v>
      </c>
      <c r="O12" s="152">
        <f t="shared" si="10"/>
        <v>6.4150018846588779</v>
      </c>
      <c r="P12" s="52">
        <f t="shared" si="11"/>
        <v>0.16767611475623154</v>
      </c>
    </row>
    <row r="13" spans="1:16" ht="20.100000000000001" customHeight="1" x14ac:dyDescent="0.25">
      <c r="A13" s="8" t="s">
        <v>171</v>
      </c>
      <c r="B13" s="19">
        <v>11.34</v>
      </c>
      <c r="C13" s="140">
        <v>282.91999999999996</v>
      </c>
      <c r="D13" s="247">
        <f t="shared" si="2"/>
        <v>8.4242118087540507E-3</v>
      </c>
      <c r="E13" s="215">
        <f t="shared" si="3"/>
        <v>7.6726356582840424E-2</v>
      </c>
      <c r="F13" s="52">
        <f t="shared" si="4"/>
        <v>23.948853615520282</v>
      </c>
      <c r="H13" s="19">
        <v>10.197000000000001</v>
      </c>
      <c r="I13" s="140">
        <v>87.52800000000002</v>
      </c>
      <c r="J13" s="247">
        <f t="shared" si="5"/>
        <v>1.0902955463292745E-2</v>
      </c>
      <c r="K13" s="215">
        <f t="shared" si="6"/>
        <v>4.9895367257789876E-2</v>
      </c>
      <c r="L13" s="52">
        <f t="shared" si="7"/>
        <v>7.5837010885554585</v>
      </c>
      <c r="N13" s="27">
        <f t="shared" si="9"/>
        <v>8.9920634920634939</v>
      </c>
      <c r="O13" s="152">
        <f t="shared" si="10"/>
        <v>3.0937367453697169</v>
      </c>
      <c r="P13" s="52">
        <f t="shared" si="11"/>
        <v>-0.65594807597830163</v>
      </c>
    </row>
    <row r="14" spans="1:16" ht="20.100000000000001" customHeight="1" x14ac:dyDescent="0.25">
      <c r="A14" s="8" t="s">
        <v>170</v>
      </c>
      <c r="B14" s="19">
        <v>80.27000000000001</v>
      </c>
      <c r="C14" s="140">
        <v>100.60000000000001</v>
      </c>
      <c r="D14" s="247">
        <f t="shared" si="2"/>
        <v>5.9630642141859591E-2</v>
      </c>
      <c r="E14" s="215">
        <f t="shared" si="3"/>
        <v>2.7282169773200013E-2</v>
      </c>
      <c r="F14" s="52">
        <f t="shared" si="4"/>
        <v>0.25327021303102026</v>
      </c>
      <c r="H14" s="19">
        <v>35.228999999999999</v>
      </c>
      <c r="I14" s="140">
        <v>47.784999999999997</v>
      </c>
      <c r="J14" s="247">
        <f t="shared" si="5"/>
        <v>3.7667962931876048E-2</v>
      </c>
      <c r="K14" s="215">
        <f t="shared" si="6"/>
        <v>2.7239856096488994E-2</v>
      </c>
      <c r="L14" s="52">
        <f t="shared" si="7"/>
        <v>0.35641091146498616</v>
      </c>
      <c r="N14" s="27">
        <f t="shared" si="9"/>
        <v>4.3888127569453088</v>
      </c>
      <c r="O14" s="152">
        <f t="shared" si="10"/>
        <v>4.7499999999999991</v>
      </c>
      <c r="P14" s="52">
        <f t="shared" si="11"/>
        <v>8.2297255102330449E-2</v>
      </c>
    </row>
    <row r="15" spans="1:16" ht="20.100000000000001" customHeight="1" x14ac:dyDescent="0.25">
      <c r="A15" s="8" t="s">
        <v>175</v>
      </c>
      <c r="B15" s="19">
        <v>61.85</v>
      </c>
      <c r="C15" s="140">
        <v>53.550000000000004</v>
      </c>
      <c r="D15" s="247">
        <f t="shared" si="2"/>
        <v>4.5946869521290831E-2</v>
      </c>
      <c r="E15" s="215">
        <f t="shared" si="3"/>
        <v>1.4522467110883307E-2</v>
      </c>
      <c r="F15" s="52">
        <f t="shared" si="4"/>
        <v>-0.13419563459983827</v>
      </c>
      <c r="H15" s="19">
        <v>40.330999999999996</v>
      </c>
      <c r="I15" s="140">
        <v>46.306999999999995</v>
      </c>
      <c r="J15" s="247">
        <f t="shared" si="5"/>
        <v>4.3123182974410083E-2</v>
      </c>
      <c r="K15" s="215">
        <f t="shared" si="6"/>
        <v>2.639732167542358E-2</v>
      </c>
      <c r="L15" s="52">
        <f t="shared" si="7"/>
        <v>0.14817386129776103</v>
      </c>
      <c r="N15" s="27">
        <f t="shared" si="9"/>
        <v>6.5207760711398528</v>
      </c>
      <c r="O15" s="152">
        <f t="shared" si="10"/>
        <v>8.6474323062558351</v>
      </c>
      <c r="P15" s="52">
        <f t="shared" si="11"/>
        <v>0.3261354495101127</v>
      </c>
    </row>
    <row r="16" spans="1:16" ht="20.100000000000001" customHeight="1" x14ac:dyDescent="0.25">
      <c r="A16" s="8" t="s">
        <v>184</v>
      </c>
      <c r="B16" s="19">
        <v>71.900000000000006</v>
      </c>
      <c r="C16" s="140">
        <v>70.11</v>
      </c>
      <c r="D16" s="247">
        <f t="shared" si="2"/>
        <v>5.3412771521112547E-2</v>
      </c>
      <c r="E16" s="215">
        <f t="shared" si="3"/>
        <v>1.9013448536769909E-2</v>
      </c>
      <c r="F16" s="52">
        <f t="shared" si="4"/>
        <v>-2.4895688456189238E-2</v>
      </c>
      <c r="H16" s="19">
        <v>32.640999999999998</v>
      </c>
      <c r="I16" s="140">
        <v>34.716999999999999</v>
      </c>
      <c r="J16" s="247">
        <f t="shared" si="5"/>
        <v>3.4900791338367994E-2</v>
      </c>
      <c r="K16" s="215">
        <f t="shared" si="6"/>
        <v>1.9790438089396432E-2</v>
      </c>
      <c r="L16" s="52">
        <f t="shared" si="7"/>
        <v>6.3600992616647797E-2</v>
      </c>
      <c r="N16" s="27">
        <f t="shared" ref="N16:N19" si="12">(H16/B16)*10</f>
        <v>4.5397774687065358</v>
      </c>
      <c r="O16" s="152">
        <f t="shared" ref="O16:O19" si="13">(I16/C16)*10</f>
        <v>4.9517900442162315</v>
      </c>
      <c r="P16" s="52">
        <f t="shared" ref="P16:P19" si="14">(O16-N16)/N16</f>
        <v>9.075611708938798E-2</v>
      </c>
    </row>
    <row r="17" spans="1:16" ht="20.100000000000001" customHeight="1" x14ac:dyDescent="0.25">
      <c r="A17" s="8" t="s">
        <v>172</v>
      </c>
      <c r="B17" s="19">
        <v>19.720000000000002</v>
      </c>
      <c r="C17" s="140">
        <v>148.85999999999999</v>
      </c>
      <c r="D17" s="247">
        <f t="shared" si="2"/>
        <v>1.4649511187709867E-2</v>
      </c>
      <c r="E17" s="215">
        <f t="shared" si="3"/>
        <v>4.0370017817480647E-2</v>
      </c>
      <c r="F17" s="52">
        <f t="shared" si="4"/>
        <v>6.5486815415821482</v>
      </c>
      <c r="H17" s="19">
        <v>9.9269999999999996</v>
      </c>
      <c r="I17" s="140">
        <v>34.677999999999997</v>
      </c>
      <c r="J17" s="247">
        <f t="shared" si="5"/>
        <v>1.0614262909101408E-2</v>
      </c>
      <c r="K17" s="215">
        <f t="shared" si="6"/>
        <v>1.9768206125647073E-2</v>
      </c>
      <c r="L17" s="52">
        <f t="shared" si="7"/>
        <v>2.4933010980155133</v>
      </c>
      <c r="N17" s="27">
        <f t="shared" si="12"/>
        <v>5.033975659229208</v>
      </c>
      <c r="O17" s="152">
        <f t="shared" si="13"/>
        <v>2.3295714093779392</v>
      </c>
      <c r="P17" s="52">
        <f t="shared" si="14"/>
        <v>-0.53723029925523347</v>
      </c>
    </row>
    <row r="18" spans="1:16" ht="20.100000000000001" customHeight="1" x14ac:dyDescent="0.25">
      <c r="A18" s="8" t="s">
        <v>166</v>
      </c>
      <c r="B18" s="19">
        <v>131.13</v>
      </c>
      <c r="C18" s="140">
        <v>93.68</v>
      </c>
      <c r="D18" s="247">
        <f t="shared" si="2"/>
        <v>9.7413306391703577E-2</v>
      </c>
      <c r="E18" s="215">
        <f t="shared" si="3"/>
        <v>2.5405503621802956E-2</v>
      </c>
      <c r="F18" s="52">
        <f t="shared" si="4"/>
        <v>-0.28559444825745434</v>
      </c>
      <c r="H18" s="19">
        <v>38.052999999999997</v>
      </c>
      <c r="I18" s="140">
        <v>33.344000000000001</v>
      </c>
      <c r="J18" s="247">
        <f t="shared" si="5"/>
        <v>4.0687473202380968E-2</v>
      </c>
      <c r="K18" s="215">
        <f t="shared" si="6"/>
        <v>1.9007758955348522E-2</v>
      </c>
      <c r="L18" s="52">
        <f t="shared" si="7"/>
        <v>-0.12374845610070156</v>
      </c>
      <c r="N18" s="27">
        <f t="shared" si="12"/>
        <v>2.9019293830549837</v>
      </c>
      <c r="O18" s="152">
        <f t="shared" si="13"/>
        <v>3.5593509820666096</v>
      </c>
      <c r="P18" s="52">
        <f t="shared" si="14"/>
        <v>0.22654638078047593</v>
      </c>
    </row>
    <row r="19" spans="1:16" ht="20.100000000000001" customHeight="1" x14ac:dyDescent="0.25">
      <c r="A19" s="8" t="s">
        <v>177</v>
      </c>
      <c r="B19" s="19">
        <v>8.92</v>
      </c>
      <c r="C19" s="140">
        <v>28.04</v>
      </c>
      <c r="D19" s="247">
        <f t="shared" si="2"/>
        <v>6.626452322229818E-3</v>
      </c>
      <c r="E19" s="215">
        <f t="shared" si="3"/>
        <v>7.6042946365857686E-3</v>
      </c>
      <c r="F19" s="52">
        <f t="shared" si="4"/>
        <v>2.1434977578475332</v>
      </c>
      <c r="H19" s="19">
        <v>7.6609999999999996</v>
      </c>
      <c r="I19" s="140">
        <v>30.762</v>
      </c>
      <c r="J19" s="247">
        <f t="shared" si="5"/>
        <v>8.1913839172585764E-3</v>
      </c>
      <c r="K19" s="215">
        <f t="shared" si="6"/>
        <v>1.7535888945070514E-2</v>
      </c>
      <c r="L19" s="52">
        <f t="shared" si="7"/>
        <v>3.0154026889440022</v>
      </c>
      <c r="N19" s="27">
        <f t="shared" si="12"/>
        <v>8.5885650224215233</v>
      </c>
      <c r="O19" s="152">
        <f t="shared" si="13"/>
        <v>10.970756062767475</v>
      </c>
      <c r="P19" s="52">
        <f t="shared" si="14"/>
        <v>0.27736775982098799</v>
      </c>
    </row>
    <row r="20" spans="1:16" ht="20.100000000000001" customHeight="1" x14ac:dyDescent="0.25">
      <c r="A20" s="8" t="s">
        <v>182</v>
      </c>
      <c r="B20" s="19">
        <v>6.5399999999999991</v>
      </c>
      <c r="C20" s="140">
        <v>57.45</v>
      </c>
      <c r="D20" s="247">
        <f t="shared" si="2"/>
        <v>4.8584078685406954E-3</v>
      </c>
      <c r="E20" s="215">
        <f t="shared" si="3"/>
        <v>1.5580125780023268E-2</v>
      </c>
      <c r="F20" s="52">
        <f t="shared" si="4"/>
        <v>7.7844036697247718</v>
      </c>
      <c r="H20" s="19">
        <v>3.3050000000000002</v>
      </c>
      <c r="I20" s="140">
        <v>29.236999999999995</v>
      </c>
      <c r="J20" s="247">
        <f t="shared" si="5"/>
        <v>3.5338107096383759E-3</v>
      </c>
      <c r="K20" s="215">
        <f t="shared" si="6"/>
        <v>1.6666562157435359E-2</v>
      </c>
      <c r="L20" s="52">
        <f t="shared" si="7"/>
        <v>7.8462934947049909</v>
      </c>
      <c r="N20" s="27">
        <f t="shared" ref="N20:N31" si="15">(H20/B20)*10</f>
        <v>5.0535168195718665</v>
      </c>
      <c r="O20" s="152">
        <f t="shared" ref="O20:O31" si="16">(I20/C20)*10</f>
        <v>5.0891209747606601</v>
      </c>
      <c r="P20" s="52">
        <f t="shared" ref="P20:P31" si="17">(O20-N20)/N20</f>
        <v>7.0454213293406915E-3</v>
      </c>
    </row>
    <row r="21" spans="1:16" ht="20.100000000000001" customHeight="1" x14ac:dyDescent="0.25">
      <c r="A21" s="8" t="s">
        <v>187</v>
      </c>
      <c r="B21" s="19">
        <v>20.369999999999997</v>
      </c>
      <c r="C21" s="140">
        <v>33.040000000000006</v>
      </c>
      <c r="D21" s="247">
        <f t="shared" si="2"/>
        <v>1.5132380471280424E-2</v>
      </c>
      <c r="E21" s="215">
        <f t="shared" si="3"/>
        <v>8.9602672893293097E-3</v>
      </c>
      <c r="F21" s="52">
        <f t="shared" si="4"/>
        <v>0.62199312714776689</v>
      </c>
      <c r="H21" s="19">
        <v>13.069999999999999</v>
      </c>
      <c r="I21" s="140">
        <v>27.556999999999995</v>
      </c>
      <c r="J21" s="247">
        <f t="shared" si="5"/>
        <v>1.3974858086224982E-2</v>
      </c>
      <c r="K21" s="215">
        <f t="shared" si="6"/>
        <v>1.5708877565155325E-2</v>
      </c>
      <c r="L21" s="52">
        <f t="shared" si="7"/>
        <v>1.108416220351951</v>
      </c>
      <c r="N21" s="27">
        <f t="shared" si="15"/>
        <v>6.4162984781541486</v>
      </c>
      <c r="O21" s="152">
        <f t="shared" si="16"/>
        <v>8.3404963680387372</v>
      </c>
      <c r="P21" s="52">
        <f t="shared" si="17"/>
        <v>0.2998922036491895</v>
      </c>
    </row>
    <row r="22" spans="1:16" ht="20.100000000000001" customHeight="1" x14ac:dyDescent="0.25">
      <c r="A22" s="8" t="s">
        <v>210</v>
      </c>
      <c r="B22" s="19"/>
      <c r="C22" s="140">
        <v>119.7</v>
      </c>
      <c r="D22" s="247">
        <f t="shared" si="2"/>
        <v>0</v>
      </c>
      <c r="E22" s="215">
        <f t="shared" si="3"/>
        <v>3.2461985306680333E-2</v>
      </c>
      <c r="F22" s="52" t="e">
        <f t="shared" si="4"/>
        <v>#DIV/0!</v>
      </c>
      <c r="H22" s="19"/>
      <c r="I22" s="140">
        <v>27.132000000000001</v>
      </c>
      <c r="J22" s="247">
        <f t="shared" si="5"/>
        <v>0</v>
      </c>
      <c r="K22" s="215">
        <f t="shared" si="6"/>
        <v>1.5466606165322579E-2</v>
      </c>
      <c r="L22" s="52" t="e">
        <f t="shared" si="7"/>
        <v>#DIV/0!</v>
      </c>
      <c r="N22" s="27" t="e">
        <f t="shared" ref="N22:N24" si="18">(H22/B22)*10</f>
        <v>#DIV/0!</v>
      </c>
      <c r="O22" s="152">
        <f t="shared" ref="O22:O24" si="19">(I22/C22)*10</f>
        <v>2.2666666666666666</v>
      </c>
      <c r="P22" s="52" t="e">
        <f t="shared" ref="P22:P24" si="20">(O22-N22)/N22</f>
        <v>#DIV/0!</v>
      </c>
    </row>
    <row r="23" spans="1:16" ht="20.100000000000001" customHeight="1" x14ac:dyDescent="0.25">
      <c r="A23" s="8" t="s">
        <v>168</v>
      </c>
      <c r="B23" s="19">
        <v>60.830000000000005</v>
      </c>
      <c r="C23" s="140">
        <v>45.410000000000004</v>
      </c>
      <c r="D23" s="247">
        <f t="shared" si="2"/>
        <v>4.5189136183995497E-2</v>
      </c>
      <c r="E23" s="215">
        <f t="shared" si="3"/>
        <v>1.2314943632216826E-2</v>
      </c>
      <c r="F23" s="52">
        <f t="shared" si="4"/>
        <v>-0.25349334210093705</v>
      </c>
      <c r="H23" s="19">
        <v>38.393999999999991</v>
      </c>
      <c r="I23" s="140">
        <v>25.721000000000004</v>
      </c>
      <c r="J23" s="247">
        <f t="shared" si="5"/>
        <v>4.1052081206007798E-2</v>
      </c>
      <c r="K23" s="215">
        <f t="shared" si="6"/>
        <v>1.4662265117877861E-2</v>
      </c>
      <c r="L23" s="52">
        <f t="shared" si="7"/>
        <v>-0.33007761629421239</v>
      </c>
      <c r="N23" s="27">
        <f t="shared" si="18"/>
        <v>6.3116883116883091</v>
      </c>
      <c r="O23" s="152">
        <f t="shared" si="19"/>
        <v>5.6641708874697203</v>
      </c>
      <c r="P23" s="52">
        <f t="shared" si="20"/>
        <v>-0.10259020918689581</v>
      </c>
    </row>
    <row r="24" spans="1:16" ht="20.100000000000001" customHeight="1" x14ac:dyDescent="0.25">
      <c r="A24" s="8" t="s">
        <v>183</v>
      </c>
      <c r="B24" s="19">
        <v>35.15</v>
      </c>
      <c r="C24" s="140">
        <v>35</v>
      </c>
      <c r="D24" s="247">
        <f t="shared" si="2"/>
        <v>2.6112085103854044E-2</v>
      </c>
      <c r="E24" s="215">
        <f t="shared" si="3"/>
        <v>9.4918085692047762E-3</v>
      </c>
      <c r="F24" s="52">
        <f t="shared" si="4"/>
        <v>-4.2674253200568587E-3</v>
      </c>
      <c r="H24" s="19">
        <v>19.766000000000002</v>
      </c>
      <c r="I24" s="140">
        <v>20.96</v>
      </c>
      <c r="J24" s="247">
        <f t="shared" si="5"/>
        <v>2.1134433430170088E-2</v>
      </c>
      <c r="K24" s="215">
        <f t="shared" si="6"/>
        <v>1.1948255389398543E-2</v>
      </c>
      <c r="L24" s="52">
        <f t="shared" si="7"/>
        <v>6.040675908125058E-2</v>
      </c>
      <c r="N24" s="27">
        <f t="shared" si="18"/>
        <v>5.6233285917496456</v>
      </c>
      <c r="O24" s="152">
        <f t="shared" si="19"/>
        <v>5.9885714285714284</v>
      </c>
      <c r="P24" s="52">
        <f t="shared" si="20"/>
        <v>6.4951359477312884E-2</v>
      </c>
    </row>
    <row r="25" spans="1:16" ht="20.100000000000001" customHeight="1" x14ac:dyDescent="0.25">
      <c r="A25" s="8" t="s">
        <v>239</v>
      </c>
      <c r="B25" s="19">
        <v>3.3</v>
      </c>
      <c r="C25" s="140">
        <v>4.13</v>
      </c>
      <c r="D25" s="247">
        <f t="shared" si="2"/>
        <v>2.4514902088966814E-3</v>
      </c>
      <c r="E25" s="215">
        <f t="shared" si="3"/>
        <v>1.1200334111661635E-3</v>
      </c>
      <c r="F25" s="52">
        <f t="shared" si="4"/>
        <v>0.25151515151515152</v>
      </c>
      <c r="H25" s="19">
        <v>11.844000000000001</v>
      </c>
      <c r="I25" s="140">
        <v>18.541</v>
      </c>
      <c r="J25" s="247">
        <f t="shared" si="5"/>
        <v>1.2663980043859886E-2</v>
      </c>
      <c r="K25" s="215">
        <f t="shared" si="6"/>
        <v>1.0569303586585801E-2</v>
      </c>
      <c r="L25" s="52">
        <f t="shared" si="7"/>
        <v>0.56543397500844295</v>
      </c>
      <c r="N25" s="27">
        <f t="shared" ref="N25:N29" si="21">(H25/B25)*10</f>
        <v>35.890909090909098</v>
      </c>
      <c r="O25" s="152">
        <f t="shared" ref="O25:O29" si="22">(I25/C25)*10</f>
        <v>44.893462469733656</v>
      </c>
      <c r="P25" s="52">
        <f t="shared" ref="P25:P29" si="23">(O25-N25)/N25</f>
        <v>0.25083102119318673</v>
      </c>
    </row>
    <row r="26" spans="1:16" ht="20.100000000000001" customHeight="1" x14ac:dyDescent="0.25">
      <c r="A26" s="8" t="s">
        <v>205</v>
      </c>
      <c r="B26" s="19">
        <v>40.709999999999994</v>
      </c>
      <c r="C26" s="140">
        <v>66.390000000000015</v>
      </c>
      <c r="D26" s="247">
        <f t="shared" si="2"/>
        <v>3.0242474667934512E-2</v>
      </c>
      <c r="E26" s="215">
        <f t="shared" si="3"/>
        <v>1.800460488312872E-2</v>
      </c>
      <c r="F26" s="52">
        <f t="shared" si="4"/>
        <v>0.63080324244657393</v>
      </c>
      <c r="H26" s="19">
        <v>6.3070000000000004</v>
      </c>
      <c r="I26" s="140">
        <v>14.254</v>
      </c>
      <c r="J26" s="247">
        <f t="shared" si="5"/>
        <v>6.7436442195731427E-3</v>
      </c>
      <c r="K26" s="215">
        <f t="shared" si="6"/>
        <v>8.1254977252140665E-3</v>
      </c>
      <c r="L26" s="52">
        <f t="shared" ref="L26:L30" si="24">(I26-H26)/H26</f>
        <v>1.2600285397177737</v>
      </c>
      <c r="N26" s="27">
        <f t="shared" si="21"/>
        <v>1.5492507983296491</v>
      </c>
      <c r="O26" s="152">
        <f t="shared" si="22"/>
        <v>2.1470100918813069</v>
      </c>
      <c r="P26" s="52">
        <f t="shared" si="23"/>
        <v>0.38583765404293618</v>
      </c>
    </row>
    <row r="27" spans="1:16" ht="20.100000000000001" customHeight="1" x14ac:dyDescent="0.25">
      <c r="A27" s="8" t="s">
        <v>185</v>
      </c>
      <c r="B27" s="19">
        <v>26.7</v>
      </c>
      <c r="C27" s="140">
        <v>11.8</v>
      </c>
      <c r="D27" s="247">
        <f t="shared" si="2"/>
        <v>1.9834784417436784E-2</v>
      </c>
      <c r="E27" s="215">
        <f t="shared" si="3"/>
        <v>3.200095460474753E-3</v>
      </c>
      <c r="F27" s="52">
        <f t="shared" si="4"/>
        <v>-0.55805243445692876</v>
      </c>
      <c r="H27" s="19">
        <v>10.666</v>
      </c>
      <c r="I27" s="140">
        <v>14.218</v>
      </c>
      <c r="J27" s="247">
        <f t="shared" si="5"/>
        <v>1.1404425122239914E-2</v>
      </c>
      <c r="K27" s="215">
        <f t="shared" si="6"/>
        <v>8.1049759125223515E-3</v>
      </c>
      <c r="L27" s="52">
        <f t="shared" si="24"/>
        <v>0.33302081380086251</v>
      </c>
      <c r="N27" s="27">
        <f t="shared" si="21"/>
        <v>3.9947565543071164</v>
      </c>
      <c r="O27" s="152">
        <f t="shared" si="22"/>
        <v>12.04915254237288</v>
      </c>
      <c r="P27" s="52">
        <f t="shared" si="23"/>
        <v>2.0162420108883921</v>
      </c>
    </row>
    <row r="28" spans="1:16" ht="20.100000000000001" customHeight="1" x14ac:dyDescent="0.25">
      <c r="A28" s="8" t="s">
        <v>201</v>
      </c>
      <c r="B28" s="19">
        <v>13.860000000000001</v>
      </c>
      <c r="C28" s="140">
        <v>36.159999999999997</v>
      </c>
      <c r="D28" s="247">
        <f t="shared" si="2"/>
        <v>1.0296258877366063E-2</v>
      </c>
      <c r="E28" s="215">
        <f t="shared" si="3"/>
        <v>9.8063942246412756E-3</v>
      </c>
      <c r="F28" s="52">
        <f t="shared" si="4"/>
        <v>1.6089466089466087</v>
      </c>
      <c r="H28" s="19">
        <v>3.8949999999999996</v>
      </c>
      <c r="I28" s="140">
        <v>10.750999999999999</v>
      </c>
      <c r="J28" s="247">
        <f t="shared" si="5"/>
        <v>4.1646574021305515E-3</v>
      </c>
      <c r="K28" s="215">
        <f t="shared" si="6"/>
        <v>6.1286113402396819E-3</v>
      </c>
      <c r="L28" s="52">
        <f t="shared" si="24"/>
        <v>1.7602053915275997</v>
      </c>
      <c r="N28" s="27">
        <f t="shared" ref="N28" si="25">(H28/B28)*10</f>
        <v>2.8102453102453095</v>
      </c>
      <c r="O28" s="152">
        <f t="shared" ref="O28" si="26">(I28/C28)*10</f>
        <v>2.9731747787610621</v>
      </c>
      <c r="P28" s="52">
        <f t="shared" ref="P28" si="27">(O28-N28)/N28</f>
        <v>5.7976955933975109E-2</v>
      </c>
    </row>
    <row r="29" spans="1:16" ht="20.100000000000001" customHeight="1" x14ac:dyDescent="0.25">
      <c r="A29" s="8" t="s">
        <v>195</v>
      </c>
      <c r="B29" s="19">
        <v>13.05</v>
      </c>
      <c r="C29" s="140">
        <v>19.22</v>
      </c>
      <c r="D29" s="247">
        <f t="shared" si="2"/>
        <v>9.694529462455059E-3</v>
      </c>
      <c r="E29" s="215">
        <f t="shared" si="3"/>
        <v>5.212358877146165E-3</v>
      </c>
      <c r="F29" s="52">
        <f t="shared" si="4"/>
        <v>0.47279693486590024</v>
      </c>
      <c r="H29" s="19">
        <v>3.8529999999999998</v>
      </c>
      <c r="I29" s="140">
        <v>8.4609999999999985</v>
      </c>
      <c r="J29" s="247">
        <f t="shared" si="5"/>
        <v>4.1197496714785661E-3</v>
      </c>
      <c r="K29" s="215">
        <f t="shared" si="6"/>
        <v>4.8231960329055846E-3</v>
      </c>
      <c r="L29" s="52">
        <f t="shared" si="24"/>
        <v>1.1959512068518034</v>
      </c>
      <c r="N29" s="27">
        <f t="shared" si="21"/>
        <v>2.9524904214559382</v>
      </c>
      <c r="O29" s="152">
        <f t="shared" si="22"/>
        <v>4.4021852237252856</v>
      </c>
      <c r="P29" s="52">
        <f t="shared" si="23"/>
        <v>0.49100745314339445</v>
      </c>
    </row>
    <row r="30" spans="1:16" ht="20.100000000000001" customHeight="1" x14ac:dyDescent="0.25">
      <c r="A30" s="8" t="s">
        <v>240</v>
      </c>
      <c r="B30" s="19">
        <v>19.579999999999998</v>
      </c>
      <c r="C30" s="140">
        <v>31.47</v>
      </c>
      <c r="D30" s="247">
        <f t="shared" si="2"/>
        <v>1.4545508572786974E-2</v>
      </c>
      <c r="E30" s="215">
        <f t="shared" si="3"/>
        <v>8.5344918763678359E-3</v>
      </c>
      <c r="F30" s="52">
        <f t="shared" si="4"/>
        <v>0.60725229826353433</v>
      </c>
      <c r="H30" s="19">
        <v>5.4749999999999996</v>
      </c>
      <c r="I30" s="140">
        <v>5.9560000000000004</v>
      </c>
      <c r="J30" s="247">
        <f t="shared" si="5"/>
        <v>5.8540434599909548E-3</v>
      </c>
      <c r="K30" s="215">
        <f t="shared" si="6"/>
        <v>3.3952198997737465E-3</v>
      </c>
      <c r="L30" s="52">
        <f t="shared" si="24"/>
        <v>8.7853881278538951E-2</v>
      </c>
      <c r="N30" s="27">
        <f t="shared" ref="N30" si="28">(H30/B30)*10</f>
        <v>2.7962206332992849</v>
      </c>
      <c r="O30" s="152">
        <f t="shared" ref="O30" si="29">(I30/C30)*10</f>
        <v>1.8925961232920243</v>
      </c>
      <c r="P30" s="52">
        <f t="shared" ref="P30" si="30">(O30-N30)/N30</f>
        <v>-0.323159231158761</v>
      </c>
    </row>
    <row r="31" spans="1:16" ht="20.100000000000001" customHeight="1" x14ac:dyDescent="0.25">
      <c r="A31" s="8" t="s">
        <v>202</v>
      </c>
      <c r="B31" s="19">
        <v>20.27</v>
      </c>
      <c r="C31" s="140">
        <v>9.2499999999999982</v>
      </c>
      <c r="D31" s="247">
        <f t="shared" si="2"/>
        <v>1.5058092889192645E-2</v>
      </c>
      <c r="E31" s="215">
        <f t="shared" si="3"/>
        <v>2.5085494075755472E-3</v>
      </c>
      <c r="F31" s="52">
        <f t="shared" si="4"/>
        <v>-0.54366058214109525</v>
      </c>
      <c r="H31" s="19">
        <v>7.2080000000000002</v>
      </c>
      <c r="I31" s="140">
        <v>4.4489999999999998</v>
      </c>
      <c r="J31" s="247">
        <f t="shared" si="5"/>
        <v>7.7070219652264488E-3</v>
      </c>
      <c r="K31" s="215">
        <f t="shared" si="6"/>
        <v>2.5361540184844519E-3</v>
      </c>
      <c r="L31" s="52">
        <f t="shared" si="7"/>
        <v>-0.38276914539400669</v>
      </c>
      <c r="N31" s="27">
        <f t="shared" si="15"/>
        <v>3.5559940799210659</v>
      </c>
      <c r="O31" s="152">
        <f t="shared" si="16"/>
        <v>4.8097297297297299</v>
      </c>
      <c r="P31" s="52">
        <f t="shared" si="17"/>
        <v>0.35256966733659295</v>
      </c>
    </row>
    <row r="32" spans="1:16" ht="20.100000000000001" customHeight="1" thickBot="1" x14ac:dyDescent="0.3">
      <c r="A32" s="8" t="s">
        <v>17</v>
      </c>
      <c r="B32" s="19">
        <f>B33-SUM(B7:B31)</f>
        <v>307.1899999999996</v>
      </c>
      <c r="C32" s="140">
        <f>C33-SUM(C7:C31)</f>
        <v>81.640000000001237</v>
      </c>
      <c r="D32" s="247">
        <f t="shared" si="2"/>
        <v>0.22820402341544563</v>
      </c>
      <c r="E32" s="215">
        <f t="shared" si="3"/>
        <v>2.2140321473996846E-2</v>
      </c>
      <c r="F32" s="52">
        <f t="shared" si="4"/>
        <v>-0.73423614049936081</v>
      </c>
      <c r="H32" s="19">
        <f>H33-SUM(H7:H31)</f>
        <v>128.90499999999997</v>
      </c>
      <c r="I32" s="140">
        <f>I33-SUM(I7:I31)</f>
        <v>41.309000000000196</v>
      </c>
      <c r="J32" s="247">
        <f t="shared" si="5"/>
        <v>0.13782930999271853</v>
      </c>
      <c r="K32" s="215">
        <f t="shared" si="6"/>
        <v>2.3548210013390587E-2</v>
      </c>
      <c r="L32" s="52">
        <f t="shared" ref="L32:L33" si="31">(I32-H32)/H32</f>
        <v>-0.67953919553159148</v>
      </c>
      <c r="N32" s="27">
        <f t="shared" si="0"/>
        <v>4.1962628991829209</v>
      </c>
      <c r="O32" s="152">
        <f t="shared" si="1"/>
        <v>5.0598971092601142</v>
      </c>
      <c r="P32" s="52">
        <f t="shared" si="8"/>
        <v>0.205810319998148</v>
      </c>
    </row>
    <row r="33" spans="1:16" ht="26.25" customHeight="1" thickBot="1" x14ac:dyDescent="0.3">
      <c r="A33" s="12" t="s">
        <v>18</v>
      </c>
      <c r="B33" s="17">
        <v>1346.1199999999997</v>
      </c>
      <c r="C33" s="145">
        <v>3687.3900000000003</v>
      </c>
      <c r="D33" s="243">
        <f>SUM(D7:D32)</f>
        <v>1</v>
      </c>
      <c r="E33" s="244">
        <f>SUM(E7:E32)</f>
        <v>1</v>
      </c>
      <c r="F33" s="57">
        <f t="shared" si="4"/>
        <v>1.7392728731465257</v>
      </c>
      <c r="G33" s="1"/>
      <c r="H33" s="17">
        <v>935.25099999999986</v>
      </c>
      <c r="I33" s="145">
        <v>1754.2310000000004</v>
      </c>
      <c r="J33" s="243">
        <f>SUM(J7:J32)</f>
        <v>1.0000000000000002</v>
      </c>
      <c r="K33" s="244">
        <f>SUM(K7:K32)</f>
        <v>1</v>
      </c>
      <c r="L33" s="57">
        <f t="shared" si="31"/>
        <v>0.87567936308007233</v>
      </c>
      <c r="N33" s="29">
        <f t="shared" si="0"/>
        <v>6.9477535435176661</v>
      </c>
      <c r="O33" s="146">
        <f t="shared" si="1"/>
        <v>4.757378525189905</v>
      </c>
      <c r="P33" s="57">
        <f t="shared" si="8"/>
        <v>-0.31526377621316259</v>
      </c>
    </row>
    <row r="35" spans="1:16" ht="15.75" thickBot="1" x14ac:dyDescent="0.3"/>
    <row r="36" spans="1:16" x14ac:dyDescent="0.25">
      <c r="A36" s="372" t="s">
        <v>2</v>
      </c>
      <c r="B36" s="366" t="s">
        <v>1</v>
      </c>
      <c r="C36" s="359"/>
      <c r="D36" s="366" t="s">
        <v>104</v>
      </c>
      <c r="E36" s="359"/>
      <c r="F36" s="130" t="s">
        <v>0</v>
      </c>
      <c r="H36" s="375" t="s">
        <v>19</v>
      </c>
      <c r="I36" s="376"/>
      <c r="J36" s="366" t="s">
        <v>104</v>
      </c>
      <c r="K36" s="364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3"/>
      <c r="B37" s="367" t="str">
        <f>B5</f>
        <v>jan-fev</v>
      </c>
      <c r="C37" s="361"/>
      <c r="D37" s="367" t="str">
        <f>B5</f>
        <v>jan-fev</v>
      </c>
      <c r="E37" s="361"/>
      <c r="F37" s="131" t="str">
        <f>F5</f>
        <v>2025/2024</v>
      </c>
      <c r="H37" s="356" t="str">
        <f>B5</f>
        <v>jan-fev</v>
      </c>
      <c r="I37" s="361"/>
      <c r="J37" s="367" t="str">
        <f>B5</f>
        <v>jan-fev</v>
      </c>
      <c r="K37" s="357"/>
      <c r="L37" s="131" t="str">
        <f>F37</f>
        <v>2025/2024</v>
      </c>
      <c r="N37" s="356" t="str">
        <f>B5</f>
        <v>jan-fev</v>
      </c>
      <c r="O37" s="357"/>
      <c r="P37" s="131" t="str">
        <f>P5</f>
        <v>2025/2024</v>
      </c>
    </row>
    <row r="38" spans="1:16" ht="19.5" customHeight="1" thickBot="1" x14ac:dyDescent="0.3">
      <c r="A38" s="374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176</v>
      </c>
      <c r="B39" s="39">
        <v>4.04</v>
      </c>
      <c r="C39" s="147">
        <v>1714.5700000000002</v>
      </c>
      <c r="D39" s="247">
        <f t="shared" ref="D39:D55" si="32">B39/$B$56</f>
        <v>1.0115679302919527E-2</v>
      </c>
      <c r="E39" s="246">
        <f t="shared" ref="E39:E55" si="33">C39/$C$56</f>
        <v>0.72581764920034209</v>
      </c>
      <c r="F39" s="52">
        <f>(C39-B39)/B39</f>
        <v>423.39851485148517</v>
      </c>
      <c r="H39" s="39">
        <v>3.4139999999999997</v>
      </c>
      <c r="I39" s="147">
        <v>427.84300000000002</v>
      </c>
      <c r="J39" s="247">
        <f t="shared" ref="J39:J55" si="34">H39/$H$56</f>
        <v>1.9375489495011403E-2</v>
      </c>
      <c r="K39" s="246">
        <f t="shared" ref="K39:K55" si="35">I39/$I$56</f>
        <v>0.64247925817471918</v>
      </c>
      <c r="L39" s="52">
        <f>(I39-H39)/H39</f>
        <v>124.32015231400119</v>
      </c>
      <c r="N39" s="27">
        <f t="shared" ref="N39:N56" si="36">(H39/B39)*10</f>
        <v>8.4504950495049496</v>
      </c>
      <c r="O39" s="151">
        <f t="shared" ref="O39:O56" si="37">(I39/C39)*10</f>
        <v>2.4953370232769729</v>
      </c>
      <c r="P39" s="61">
        <f t="shared" si="8"/>
        <v>-0.70471114311543737</v>
      </c>
    </row>
    <row r="40" spans="1:16" ht="20.100000000000001" customHeight="1" x14ac:dyDescent="0.25">
      <c r="A40" s="38" t="s">
        <v>171</v>
      </c>
      <c r="B40" s="19">
        <v>11.34</v>
      </c>
      <c r="C40" s="140">
        <v>282.91999999999996</v>
      </c>
      <c r="D40" s="247">
        <f t="shared" si="32"/>
        <v>2.8394010716610751E-2</v>
      </c>
      <c r="E40" s="215">
        <f t="shared" si="33"/>
        <v>0.11976666412672607</v>
      </c>
      <c r="F40" s="52">
        <f t="shared" ref="F40:F56" si="38">(C40-B40)/B40</f>
        <v>23.948853615520282</v>
      </c>
      <c r="H40" s="19">
        <v>10.197000000000001</v>
      </c>
      <c r="I40" s="140">
        <v>87.52800000000002</v>
      </c>
      <c r="J40" s="247">
        <f t="shared" si="34"/>
        <v>5.7871079783430375E-2</v>
      </c>
      <c r="K40" s="215">
        <f t="shared" si="35"/>
        <v>0.13143822502534069</v>
      </c>
      <c r="L40" s="52">
        <f t="shared" ref="L40:L56" si="39">(I40-H40)/H40</f>
        <v>7.5837010885554585</v>
      </c>
      <c r="N40" s="27">
        <f t="shared" si="36"/>
        <v>8.9920634920634939</v>
      </c>
      <c r="O40" s="152">
        <f t="shared" si="37"/>
        <v>3.0937367453697169</v>
      </c>
      <c r="P40" s="52">
        <f t="shared" si="8"/>
        <v>-0.65594807597830163</v>
      </c>
    </row>
    <row r="41" spans="1:16" ht="20.100000000000001" customHeight="1" x14ac:dyDescent="0.25">
      <c r="A41" s="38" t="s">
        <v>172</v>
      </c>
      <c r="B41" s="19">
        <v>19.720000000000002</v>
      </c>
      <c r="C41" s="140">
        <v>148.85999999999999</v>
      </c>
      <c r="D41" s="247">
        <f t="shared" si="32"/>
        <v>4.9376533627122056E-2</v>
      </c>
      <c r="E41" s="215">
        <f t="shared" si="33"/>
        <v>6.3015925427344993E-2</v>
      </c>
      <c r="F41" s="52">
        <f t="shared" si="38"/>
        <v>6.5486815415821482</v>
      </c>
      <c r="H41" s="19">
        <v>9.9269999999999996</v>
      </c>
      <c r="I41" s="140">
        <v>34.677999999999997</v>
      </c>
      <c r="J41" s="247">
        <f t="shared" si="34"/>
        <v>5.6338747573807323E-2</v>
      </c>
      <c r="K41" s="215">
        <f t="shared" si="35"/>
        <v>5.2074933363366729E-2</v>
      </c>
      <c r="L41" s="52">
        <f t="shared" si="39"/>
        <v>2.4933010980155133</v>
      </c>
      <c r="N41" s="27">
        <f t="shared" si="36"/>
        <v>5.033975659229208</v>
      </c>
      <c r="O41" s="152">
        <f t="shared" si="37"/>
        <v>2.3295714093779392</v>
      </c>
      <c r="P41" s="52">
        <f t="shared" si="8"/>
        <v>-0.53723029925523347</v>
      </c>
    </row>
    <row r="42" spans="1:16" ht="20.100000000000001" customHeight="1" x14ac:dyDescent="0.25">
      <c r="A42" s="38" t="s">
        <v>166</v>
      </c>
      <c r="B42" s="19">
        <v>131.13</v>
      </c>
      <c r="C42" s="140">
        <v>93.68</v>
      </c>
      <c r="D42" s="247">
        <f t="shared" si="32"/>
        <v>0.32833391757223701</v>
      </c>
      <c r="E42" s="215">
        <f t="shared" si="33"/>
        <v>3.9656938694301216E-2</v>
      </c>
      <c r="F42" s="52">
        <f t="shared" ref="F42:F44" si="40">(C42-B42)/B42</f>
        <v>-0.28559444825745434</v>
      </c>
      <c r="H42" s="19">
        <v>38.052999999999997</v>
      </c>
      <c r="I42" s="140">
        <v>33.344000000000001</v>
      </c>
      <c r="J42" s="247">
        <f t="shared" si="34"/>
        <v>0.21596236138068803</v>
      </c>
      <c r="K42" s="215">
        <f t="shared" si="35"/>
        <v>5.0071704771558347E-2</v>
      </c>
      <c r="L42" s="52">
        <f t="shared" ref="L42:L54" si="41">(I42-H42)/H42</f>
        <v>-0.12374845610070156</v>
      </c>
      <c r="N42" s="27">
        <f t="shared" si="36"/>
        <v>2.9019293830549837</v>
      </c>
      <c r="O42" s="152">
        <f t="shared" si="37"/>
        <v>3.5593509820666096</v>
      </c>
      <c r="P42" s="52">
        <f t="shared" ref="P42:P45" si="42">(O42-N42)/N42</f>
        <v>0.22654638078047593</v>
      </c>
    </row>
    <row r="43" spans="1:16" ht="20.100000000000001" customHeight="1" x14ac:dyDescent="0.25">
      <c r="A43" s="38" t="s">
        <v>177</v>
      </c>
      <c r="B43" s="19">
        <v>8.92</v>
      </c>
      <c r="C43" s="140">
        <v>28.04</v>
      </c>
      <c r="D43" s="247">
        <f t="shared" si="32"/>
        <v>2.2334618658921331E-2</v>
      </c>
      <c r="E43" s="215">
        <f t="shared" si="33"/>
        <v>1.1869988908926196E-2</v>
      </c>
      <c r="F43" s="52">
        <f t="shared" si="40"/>
        <v>2.1434977578475332</v>
      </c>
      <c r="H43" s="19">
        <v>7.6609999999999996</v>
      </c>
      <c r="I43" s="140">
        <v>30.762</v>
      </c>
      <c r="J43" s="247">
        <f t="shared" si="34"/>
        <v>4.3478507621933907E-2</v>
      </c>
      <c r="K43" s="215">
        <f t="shared" si="35"/>
        <v>4.6194391260277044E-2</v>
      </c>
      <c r="L43" s="52">
        <f t="shared" si="41"/>
        <v>3.0154026889440022</v>
      </c>
      <c r="N43" s="27">
        <f t="shared" si="36"/>
        <v>8.5885650224215233</v>
      </c>
      <c r="O43" s="152">
        <f t="shared" si="37"/>
        <v>10.970756062767475</v>
      </c>
      <c r="P43" s="52">
        <f t="shared" si="42"/>
        <v>0.27736775982098799</v>
      </c>
    </row>
    <row r="44" spans="1:16" ht="20.100000000000001" customHeight="1" x14ac:dyDescent="0.25">
      <c r="A44" s="38" t="s">
        <v>183</v>
      </c>
      <c r="B44" s="19">
        <v>35.15</v>
      </c>
      <c r="C44" s="140">
        <v>35</v>
      </c>
      <c r="D44" s="247">
        <f t="shared" si="32"/>
        <v>8.8011417697431024E-2</v>
      </c>
      <c r="E44" s="215">
        <f t="shared" si="33"/>
        <v>1.4816319964779489E-2</v>
      </c>
      <c r="F44" s="52">
        <f t="shared" si="40"/>
        <v>-4.2674253200568587E-3</v>
      </c>
      <c r="H44" s="19">
        <v>19.766000000000002</v>
      </c>
      <c r="I44" s="140">
        <v>20.96</v>
      </c>
      <c r="J44" s="247">
        <f t="shared" si="34"/>
        <v>0.11217806835336715</v>
      </c>
      <c r="K44" s="215">
        <f t="shared" si="35"/>
        <v>3.1475015955250207E-2</v>
      </c>
      <c r="L44" s="52">
        <f t="shared" si="41"/>
        <v>6.040675908125058E-2</v>
      </c>
      <c r="N44" s="27">
        <f t="shared" si="36"/>
        <v>5.6233285917496456</v>
      </c>
      <c r="O44" s="152">
        <f t="shared" si="37"/>
        <v>5.9885714285714284</v>
      </c>
      <c r="P44" s="52">
        <f t="shared" si="42"/>
        <v>6.4951359477312884E-2</v>
      </c>
    </row>
    <row r="45" spans="1:16" ht="20.100000000000001" customHeight="1" x14ac:dyDescent="0.25">
      <c r="A45" s="38" t="s">
        <v>195</v>
      </c>
      <c r="B45" s="19">
        <v>13.05</v>
      </c>
      <c r="C45" s="140">
        <v>19.22</v>
      </c>
      <c r="D45" s="247">
        <f t="shared" si="32"/>
        <v>3.2675647253242533E-2</v>
      </c>
      <c r="E45" s="215">
        <f t="shared" si="33"/>
        <v>8.1362762778017655E-3</v>
      </c>
      <c r="F45" s="52">
        <f t="shared" ref="F45:F54" si="43">(C45-B45)/B45</f>
        <v>0.47279693486590024</v>
      </c>
      <c r="H45" s="19">
        <v>3.8529999999999998</v>
      </c>
      <c r="I45" s="140">
        <v>8.4609999999999985</v>
      </c>
      <c r="J45" s="247">
        <f t="shared" si="34"/>
        <v>2.1866948161768873E-2</v>
      </c>
      <c r="K45" s="215">
        <f t="shared" si="35"/>
        <v>1.2705635018958586E-2</v>
      </c>
      <c r="L45" s="52">
        <f t="shared" si="41"/>
        <v>1.1959512068518034</v>
      </c>
      <c r="N45" s="27">
        <f t="shared" si="36"/>
        <v>2.9524904214559382</v>
      </c>
      <c r="O45" s="152">
        <f t="shared" si="37"/>
        <v>4.4021852237252856</v>
      </c>
      <c r="P45" s="52">
        <f t="shared" si="42"/>
        <v>0.49100745314339445</v>
      </c>
    </row>
    <row r="46" spans="1:16" ht="20.100000000000001" customHeight="1" x14ac:dyDescent="0.25">
      <c r="A46" s="38" t="s">
        <v>194</v>
      </c>
      <c r="B46" s="19">
        <v>9.07</v>
      </c>
      <c r="C46" s="140">
        <v>9.43</v>
      </c>
      <c r="D46" s="247">
        <f t="shared" si="32"/>
        <v>2.2710200811257453E-2</v>
      </c>
      <c r="E46" s="215">
        <f t="shared" si="33"/>
        <v>3.9919399219391595E-3</v>
      </c>
      <c r="F46" s="52">
        <f t="shared" si="43"/>
        <v>3.9691289966923858E-2</v>
      </c>
      <c r="H46" s="19">
        <v>3.8530000000000002</v>
      </c>
      <c r="I46" s="140">
        <v>4.03</v>
      </c>
      <c r="J46" s="247">
        <f t="shared" si="34"/>
        <v>2.1866948161768877E-2</v>
      </c>
      <c r="K46" s="215">
        <f t="shared" si="35"/>
        <v>6.0517325524646155E-3</v>
      </c>
      <c r="L46" s="52">
        <f t="shared" si="41"/>
        <v>4.5938229950687783E-2</v>
      </c>
      <c r="N46" s="27">
        <f t="shared" ref="N46:N55" si="44">(H46/B46)*10</f>
        <v>4.2480705622932744</v>
      </c>
      <c r="O46" s="152">
        <f t="shared" ref="O46:O55" si="45">(I46/C46)*10</f>
        <v>4.2735949098621422</v>
      </c>
      <c r="P46" s="52">
        <f t="shared" ref="P46:P55" si="46">(O46-N46)/N46</f>
        <v>6.0084565909584962E-3</v>
      </c>
    </row>
    <row r="47" spans="1:16" ht="20.100000000000001" customHeight="1" x14ac:dyDescent="0.25">
      <c r="A47" s="38" t="s">
        <v>173</v>
      </c>
      <c r="B47" s="19">
        <v>12.21</v>
      </c>
      <c r="C47" s="140">
        <v>5.53</v>
      </c>
      <c r="D47" s="247">
        <f t="shared" si="32"/>
        <v>3.0572387200160256E-2</v>
      </c>
      <c r="E47" s="215">
        <f t="shared" si="33"/>
        <v>2.3409785544351593E-3</v>
      </c>
      <c r="F47" s="52">
        <f t="shared" si="43"/>
        <v>-0.54709254709254707</v>
      </c>
      <c r="H47" s="19">
        <v>5.3940000000000001</v>
      </c>
      <c r="I47" s="140">
        <v>3.3689999999999998</v>
      </c>
      <c r="J47" s="247">
        <f t="shared" si="34"/>
        <v>3.0612592365580411E-2</v>
      </c>
      <c r="K47" s="215">
        <f t="shared" si="35"/>
        <v>5.0591282802117336E-3</v>
      </c>
      <c r="L47" s="52">
        <f t="shared" si="41"/>
        <v>-0.37541713014460515</v>
      </c>
      <c r="N47" s="27">
        <f t="shared" si="44"/>
        <v>4.4176904176904177</v>
      </c>
      <c r="O47" s="152">
        <f t="shared" si="45"/>
        <v>6.092224231464737</v>
      </c>
      <c r="P47" s="52">
        <f t="shared" si="46"/>
        <v>0.37905186997004892</v>
      </c>
    </row>
    <row r="48" spans="1:16" ht="20.100000000000001" customHeight="1" x14ac:dyDescent="0.25">
      <c r="A48" s="38" t="s">
        <v>197</v>
      </c>
      <c r="B48" s="19">
        <v>14.01</v>
      </c>
      <c r="C48" s="140">
        <v>5.68</v>
      </c>
      <c r="D48" s="247">
        <f t="shared" si="32"/>
        <v>3.5079373028193708E-2</v>
      </c>
      <c r="E48" s="215">
        <f t="shared" si="33"/>
        <v>2.4044770685699283E-3</v>
      </c>
      <c r="F48" s="52">
        <f t="shared" si="43"/>
        <v>-0.59457530335474662</v>
      </c>
      <c r="H48" s="19">
        <v>7.68</v>
      </c>
      <c r="I48" s="140">
        <v>2.8890000000000002</v>
      </c>
      <c r="J48" s="247">
        <f t="shared" si="34"/>
        <v>4.358633840705553E-2</v>
      </c>
      <c r="K48" s="215">
        <f t="shared" si="35"/>
        <v>4.3383263881067681E-3</v>
      </c>
      <c r="L48" s="52">
        <f t="shared" ref="L48:L52" si="47">(I48-H48)/H48</f>
        <v>-0.62382812499999996</v>
      </c>
      <c r="N48" s="27">
        <f t="shared" ref="N48" si="48">(H48/B48)*10</f>
        <v>5.4817987152034267</v>
      </c>
      <c r="O48" s="152">
        <f t="shared" ref="O48" si="49">(I48/C48)*10</f>
        <v>5.086267605633803</v>
      </c>
      <c r="P48" s="52">
        <f t="shared" ref="P48" si="50">(O48-N48)/N48</f>
        <v>-7.2153526628521189E-2</v>
      </c>
    </row>
    <row r="49" spans="1:16" ht="20.100000000000001" customHeight="1" x14ac:dyDescent="0.25">
      <c r="A49" s="38" t="s">
        <v>179</v>
      </c>
      <c r="B49" s="19">
        <v>1.97</v>
      </c>
      <c r="C49" s="140">
        <v>4.3499999999999996</v>
      </c>
      <c r="D49" s="247">
        <f t="shared" si="32"/>
        <v>4.9326456006810564E-3</v>
      </c>
      <c r="E49" s="215">
        <f t="shared" si="33"/>
        <v>1.8414569099083078E-3</v>
      </c>
      <c r="F49" s="52">
        <f t="shared" si="43"/>
        <v>1.2081218274111676</v>
      </c>
      <c r="H49" s="19">
        <v>1.4589999999999999</v>
      </c>
      <c r="I49" s="140">
        <v>2.6440000000000001</v>
      </c>
      <c r="J49" s="247">
        <f t="shared" si="34"/>
        <v>8.2802692364445339E-3</v>
      </c>
      <c r="K49" s="215">
        <f t="shared" si="35"/>
        <v>3.9704170890115242E-3</v>
      </c>
      <c r="L49" s="52">
        <f t="shared" si="47"/>
        <v>0.81220013708019223</v>
      </c>
      <c r="N49" s="27">
        <f t="shared" ref="N49:N50" si="51">(H49/B49)*10</f>
        <v>7.4060913705583751</v>
      </c>
      <c r="O49" s="152">
        <f t="shared" ref="O49:O50" si="52">(I49/C49)*10</f>
        <v>6.0781609195402311</v>
      </c>
      <c r="P49" s="52">
        <f t="shared" ref="P49:P50" si="53">(O49-N49)/N49</f>
        <v>-0.17930246665563701</v>
      </c>
    </row>
    <row r="50" spans="1:16" ht="20.100000000000001" customHeight="1" x14ac:dyDescent="0.25">
      <c r="A50" s="38" t="s">
        <v>174</v>
      </c>
      <c r="B50" s="19">
        <v>96.830000000000013</v>
      </c>
      <c r="C50" s="140">
        <v>4.55</v>
      </c>
      <c r="D50" s="247">
        <f t="shared" si="32"/>
        <v>0.24245079873804404</v>
      </c>
      <c r="E50" s="215">
        <f t="shared" si="33"/>
        <v>1.9261215954213336E-3</v>
      </c>
      <c r="F50" s="52">
        <f t="shared" si="43"/>
        <v>-0.95301043065165758</v>
      </c>
      <c r="H50" s="19">
        <v>44.926000000000002</v>
      </c>
      <c r="I50" s="140">
        <v>2.1980000000000004</v>
      </c>
      <c r="J50" s="247">
        <f t="shared" si="34"/>
        <v>0.25496872907231471</v>
      </c>
      <c r="K50" s="215">
        <f t="shared" si="35"/>
        <v>3.3006719975973266E-3</v>
      </c>
      <c r="L50" s="52">
        <f t="shared" si="47"/>
        <v>-0.9510751012776566</v>
      </c>
      <c r="N50" s="27">
        <f t="shared" si="51"/>
        <v>4.6396777858101821</v>
      </c>
      <c r="O50" s="152">
        <f t="shared" si="52"/>
        <v>4.8307692307692314</v>
      </c>
      <c r="P50" s="52">
        <f t="shared" si="53"/>
        <v>4.1186361161431567E-2</v>
      </c>
    </row>
    <row r="51" spans="1:16" ht="20.100000000000001" customHeight="1" x14ac:dyDescent="0.25">
      <c r="A51" s="38" t="s">
        <v>196</v>
      </c>
      <c r="B51" s="19">
        <v>2.2500000000000004</v>
      </c>
      <c r="C51" s="140">
        <v>2.3000000000000003</v>
      </c>
      <c r="D51" s="247">
        <f t="shared" si="32"/>
        <v>5.6337322850418172E-3</v>
      </c>
      <c r="E51" s="215">
        <f t="shared" si="33"/>
        <v>9.736438833997951E-4</v>
      </c>
      <c r="F51" s="52">
        <f t="shared" si="43"/>
        <v>2.222222222222214E-2</v>
      </c>
      <c r="H51" s="19">
        <v>2.16</v>
      </c>
      <c r="I51" s="140">
        <v>1.883</v>
      </c>
      <c r="J51" s="247">
        <f t="shared" si="34"/>
        <v>1.2258657676984369E-2</v>
      </c>
      <c r="K51" s="215">
        <f t="shared" si="35"/>
        <v>2.827645755903442E-3</v>
      </c>
      <c r="L51" s="52">
        <f t="shared" si="47"/>
        <v>-0.12824074074074079</v>
      </c>
      <c r="N51" s="27">
        <f t="shared" ref="N51" si="54">(H51/B51)*10</f>
        <v>9.5999999999999979</v>
      </c>
      <c r="O51" s="152">
        <f t="shared" ref="O51" si="55">(I51/C51)*10</f>
        <v>8.1869565217391287</v>
      </c>
      <c r="P51" s="52">
        <f t="shared" ref="P51" si="56">(O51-N51)/N51</f>
        <v>-0.14719202898550723</v>
      </c>
    </row>
    <row r="52" spans="1:16" ht="20.100000000000001" customHeight="1" x14ac:dyDescent="0.25">
      <c r="A52" s="38" t="s">
        <v>192</v>
      </c>
      <c r="B52" s="19">
        <v>0.29000000000000004</v>
      </c>
      <c r="C52" s="140">
        <v>3.37</v>
      </c>
      <c r="D52" s="247">
        <f t="shared" si="32"/>
        <v>7.2612549451650076E-4</v>
      </c>
      <c r="E52" s="215">
        <f t="shared" si="33"/>
        <v>1.4265999508944823E-3</v>
      </c>
      <c r="F52" s="52">
        <f t="shared" si="43"/>
        <v>10.620689655172413</v>
      </c>
      <c r="H52" s="19">
        <v>0.29100000000000004</v>
      </c>
      <c r="I52" s="140">
        <v>1.4789999999999999</v>
      </c>
      <c r="J52" s="247">
        <f t="shared" si="34"/>
        <v>1.6515136037048388E-3</v>
      </c>
      <c r="K52" s="215">
        <f t="shared" si="35"/>
        <v>2.2209708300484281E-3</v>
      </c>
      <c r="L52" s="52">
        <f t="shared" si="47"/>
        <v>4.0824742268041225</v>
      </c>
      <c r="N52" s="27">
        <f t="shared" ref="N52" si="57">(H52/B52)*10</f>
        <v>10.034482758620689</v>
      </c>
      <c r="O52" s="152">
        <f t="shared" ref="O52" si="58">(I52/C52)*10</f>
        <v>4.3887240356083081</v>
      </c>
      <c r="P52" s="52">
        <f t="shared" ref="P52" si="59">(O52-N52)/N52</f>
        <v>-0.56263574902872526</v>
      </c>
    </row>
    <row r="53" spans="1:16" ht="20.100000000000001" customHeight="1" x14ac:dyDescent="0.25">
      <c r="A53" s="38" t="s">
        <v>221</v>
      </c>
      <c r="B53" s="19"/>
      <c r="C53" s="140">
        <v>1.35</v>
      </c>
      <c r="D53" s="247">
        <f t="shared" si="32"/>
        <v>0</v>
      </c>
      <c r="E53" s="215">
        <f t="shared" si="33"/>
        <v>5.7148662721292316E-4</v>
      </c>
      <c r="F53" s="52"/>
      <c r="H53" s="19"/>
      <c r="I53" s="140">
        <v>1.361</v>
      </c>
      <c r="J53" s="247">
        <f t="shared" si="34"/>
        <v>0</v>
      </c>
      <c r="K53" s="215">
        <f t="shared" si="35"/>
        <v>2.0437736982392906E-3</v>
      </c>
      <c r="L53" s="52"/>
      <c r="N53" s="27"/>
      <c r="O53" s="152">
        <f t="shared" ref="O53" si="60">(I53/C53)*10</f>
        <v>10.081481481481481</v>
      </c>
      <c r="P53" s="52"/>
    </row>
    <row r="54" spans="1:16" ht="20.100000000000001" customHeight="1" x14ac:dyDescent="0.25">
      <c r="A54" s="38" t="s">
        <v>186</v>
      </c>
      <c r="B54" s="19">
        <v>1.23</v>
      </c>
      <c r="C54" s="140">
        <v>1.08</v>
      </c>
      <c r="D54" s="247">
        <f t="shared" si="32"/>
        <v>3.0797736491561924E-3</v>
      </c>
      <c r="E54" s="215">
        <f t="shared" si="33"/>
        <v>4.5718930177033858E-4</v>
      </c>
      <c r="F54" s="52">
        <f t="shared" si="43"/>
        <v>-0.12195121951219505</v>
      </c>
      <c r="H54" s="19">
        <v>0.92</v>
      </c>
      <c r="I54" s="140">
        <v>1.117</v>
      </c>
      <c r="J54" s="247">
        <f t="shared" si="34"/>
        <v>5.2212801216785275E-3</v>
      </c>
      <c r="K54" s="215">
        <f t="shared" si="35"/>
        <v>1.6773660697525993E-3</v>
      </c>
      <c r="L54" s="52">
        <f t="shared" si="41"/>
        <v>0.21413043478260863</v>
      </c>
      <c r="N54" s="27">
        <f t="shared" ref="N54" si="61">(H54/B54)*10</f>
        <v>7.4796747967479682</v>
      </c>
      <c r="O54" s="152">
        <f t="shared" ref="O54" si="62">(I54/C54)*10</f>
        <v>10.342592592592592</v>
      </c>
      <c r="P54" s="52">
        <f t="shared" ref="P54" si="63">(O54-N54)/N54</f>
        <v>0.38275966183574855</v>
      </c>
    </row>
    <row r="55" spans="1:16" ht="20.100000000000001" customHeight="1" thickBot="1" x14ac:dyDescent="0.3">
      <c r="A55" s="8" t="s">
        <v>17</v>
      </c>
      <c r="B55" s="19">
        <f>B56-SUM(B39:B54)</f>
        <v>38.169999999999845</v>
      </c>
      <c r="C55" s="140">
        <f>C56-SUM(C39:C54)</f>
        <v>2.330000000000382</v>
      </c>
      <c r="D55" s="247">
        <f t="shared" si="32"/>
        <v>9.5573138364464544E-2</v>
      </c>
      <c r="E55" s="215">
        <f t="shared" si="33"/>
        <v>9.8634358622691053E-4</v>
      </c>
      <c r="F55" s="52">
        <f t="shared" ref="F55" si="64">(C55-B55)/B55</f>
        <v>-0.93895729630598923</v>
      </c>
      <c r="H55" s="19">
        <f>H56-SUM(H39:H54)</f>
        <v>16.648000000000053</v>
      </c>
      <c r="I55" s="140">
        <f>I56-SUM(I39:I54)</f>
        <v>1.3789999999999054</v>
      </c>
      <c r="J55" s="247">
        <f t="shared" si="34"/>
        <v>9.4482468984461304E-2</v>
      </c>
      <c r="K55" s="215">
        <f t="shared" si="35"/>
        <v>2.0708037691930851E-3</v>
      </c>
      <c r="L55" s="52">
        <f t="shared" ref="L55" si="65">(I55-H55)/H55</f>
        <v>-0.91716722729457589</v>
      </c>
      <c r="N55" s="27">
        <f t="shared" si="44"/>
        <v>4.3615404768142838</v>
      </c>
      <c r="O55" s="152">
        <f t="shared" si="45"/>
        <v>5.9184549356209413</v>
      </c>
      <c r="P55" s="52">
        <f t="shared" si="46"/>
        <v>0.35696434942725663</v>
      </c>
    </row>
    <row r="56" spans="1:16" ht="26.25" customHeight="1" thickBot="1" x14ac:dyDescent="0.3">
      <c r="A56" s="12" t="s">
        <v>18</v>
      </c>
      <c r="B56" s="17">
        <v>399.37999999999994</v>
      </c>
      <c r="C56" s="145">
        <v>2362.2600000000002</v>
      </c>
      <c r="D56" s="253">
        <f>SUM(D39:D55)</f>
        <v>0.99999999999999978</v>
      </c>
      <c r="E56" s="254">
        <f>SUM(E39:E55)</f>
        <v>1.0000000000000002</v>
      </c>
      <c r="F56" s="57">
        <f t="shared" si="38"/>
        <v>4.9148179678501691</v>
      </c>
      <c r="G56" s="1"/>
      <c r="H56" s="17">
        <v>176.20200000000003</v>
      </c>
      <c r="I56" s="145">
        <v>665.92500000000018</v>
      </c>
      <c r="J56" s="253">
        <f>SUM(J39:J55)</f>
        <v>1.0000000000000002</v>
      </c>
      <c r="K56" s="254">
        <f>SUM(K39:K55)</f>
        <v>0.99999999999999956</v>
      </c>
      <c r="L56" s="57">
        <f t="shared" si="39"/>
        <v>2.7793271359008416</v>
      </c>
      <c r="M56" s="1"/>
      <c r="N56" s="29">
        <f t="shared" si="36"/>
        <v>4.4118884270619478</v>
      </c>
      <c r="O56" s="146">
        <f t="shared" si="37"/>
        <v>2.8190165350130814</v>
      </c>
      <c r="P56" s="57">
        <f t="shared" si="8"/>
        <v>-0.36104083736079956</v>
      </c>
    </row>
    <row r="58" spans="1:16" ht="15.75" thickBot="1" x14ac:dyDescent="0.3"/>
    <row r="59" spans="1:16" x14ac:dyDescent="0.25">
      <c r="A59" s="372" t="s">
        <v>15</v>
      </c>
      <c r="B59" s="366" t="s">
        <v>1</v>
      </c>
      <c r="C59" s="359"/>
      <c r="D59" s="366" t="s">
        <v>104</v>
      </c>
      <c r="E59" s="359"/>
      <c r="F59" s="130" t="s">
        <v>0</v>
      </c>
      <c r="H59" s="375" t="s">
        <v>19</v>
      </c>
      <c r="I59" s="376"/>
      <c r="J59" s="366" t="s">
        <v>104</v>
      </c>
      <c r="K59" s="364"/>
      <c r="L59" s="130" t="s">
        <v>0</v>
      </c>
      <c r="N59" s="358" t="s">
        <v>22</v>
      </c>
      <c r="O59" s="359"/>
      <c r="P59" s="130" t="s">
        <v>0</v>
      </c>
    </row>
    <row r="60" spans="1:16" x14ac:dyDescent="0.25">
      <c r="A60" s="373"/>
      <c r="B60" s="367" t="str">
        <f>B5</f>
        <v>jan-fev</v>
      </c>
      <c r="C60" s="361"/>
      <c r="D60" s="367" t="str">
        <f>B5</f>
        <v>jan-fev</v>
      </c>
      <c r="E60" s="361"/>
      <c r="F60" s="131" t="str">
        <f>F37</f>
        <v>2025/2024</v>
      </c>
      <c r="H60" s="356" t="str">
        <f>B5</f>
        <v>jan-fev</v>
      </c>
      <c r="I60" s="361"/>
      <c r="J60" s="367" t="str">
        <f>B5</f>
        <v>jan-fev</v>
      </c>
      <c r="K60" s="357"/>
      <c r="L60" s="131" t="str">
        <f>L37</f>
        <v>2025/2024</v>
      </c>
      <c r="N60" s="356" t="str">
        <f>B5</f>
        <v>jan-fev</v>
      </c>
      <c r="O60" s="357"/>
      <c r="P60" s="131" t="str">
        <f>P37</f>
        <v>2025/2024</v>
      </c>
    </row>
    <row r="61" spans="1:16" ht="19.5" customHeight="1" thickBot="1" x14ac:dyDescent="0.3">
      <c r="A61" s="374"/>
      <c r="B61" s="99">
        <f>B6</f>
        <v>2024</v>
      </c>
      <c r="C61" s="134">
        <f>C6</f>
        <v>2025</v>
      </c>
      <c r="D61" s="99">
        <f>B6</f>
        <v>2024</v>
      </c>
      <c r="E61" s="134">
        <f>C6</f>
        <v>2025</v>
      </c>
      <c r="F61" s="132" t="s">
        <v>1</v>
      </c>
      <c r="H61" s="25">
        <f>B6</f>
        <v>2024</v>
      </c>
      <c r="I61" s="134">
        <f>C6</f>
        <v>2025</v>
      </c>
      <c r="J61" s="99">
        <f>B6</f>
        <v>2024</v>
      </c>
      <c r="K61" s="134">
        <f>C6</f>
        <v>2025</v>
      </c>
      <c r="L61" s="259">
        <v>1000</v>
      </c>
      <c r="N61" s="25">
        <f>B6</f>
        <v>2024</v>
      </c>
      <c r="O61" s="134">
        <f>C6</f>
        <v>2025</v>
      </c>
      <c r="P61" s="132"/>
    </row>
    <row r="62" spans="1:16" ht="20.100000000000001" customHeight="1" x14ac:dyDescent="0.25">
      <c r="A62" s="38" t="s">
        <v>180</v>
      </c>
      <c r="B62" s="39">
        <v>24.880000000000003</v>
      </c>
      <c r="C62" s="147">
        <v>38.709999999999994</v>
      </c>
      <c r="D62" s="247">
        <f t="shared" ref="D62:D83" si="66">B62/$B$84</f>
        <v>2.6279654392969559E-2</v>
      </c>
      <c r="E62" s="246">
        <f t="shared" ref="E62:E83" si="67">C62/$C$84</f>
        <v>2.9212228234210966E-2</v>
      </c>
      <c r="F62" s="52">
        <f t="shared" ref="F62:F83" si="68">(C62-B62)/B62</f>
        <v>0.55586816720257193</v>
      </c>
      <c r="H62" s="19">
        <v>126.19999999999999</v>
      </c>
      <c r="I62" s="147">
        <v>207.708</v>
      </c>
      <c r="J62" s="245">
        <f t="shared" ref="J62:J84" si="69">H62/$H$84</f>
        <v>0.16626067618823029</v>
      </c>
      <c r="K62" s="246">
        <f t="shared" ref="K62:K84" si="70">I62/$I$84</f>
        <v>0.19085441043236001</v>
      </c>
      <c r="L62" s="52">
        <f t="shared" ref="L62:L74" si="71">(I62-H62)/H62</f>
        <v>0.64586370839936624</v>
      </c>
      <c r="N62" s="40">
        <f t="shared" ref="N62" si="72">(H62/B62)*10</f>
        <v>50.723472668810281</v>
      </c>
      <c r="O62" s="143">
        <f t="shared" ref="O62" si="73">(I62/C62)*10</f>
        <v>53.657452854559551</v>
      </c>
      <c r="P62" s="52">
        <f t="shared" ref="P62" si="74">(O62-N62)/N62</f>
        <v>5.7842652156451548E-2</v>
      </c>
    </row>
    <row r="63" spans="1:16" ht="20.100000000000001" customHeight="1" x14ac:dyDescent="0.25">
      <c r="A63" s="38" t="s">
        <v>167</v>
      </c>
      <c r="B63" s="19">
        <v>95.7</v>
      </c>
      <c r="C63" s="140">
        <v>41.6</v>
      </c>
      <c r="D63" s="247">
        <f t="shared" si="66"/>
        <v>0.10108371886684833</v>
      </c>
      <c r="E63" s="215">
        <f t="shared" si="67"/>
        <v>3.1393146332812615E-2</v>
      </c>
      <c r="F63" s="52">
        <f t="shared" si="68"/>
        <v>-0.5653082549634274</v>
      </c>
      <c r="H63" s="19">
        <v>105.68899999999999</v>
      </c>
      <c r="I63" s="140">
        <v>179.23899999999998</v>
      </c>
      <c r="J63" s="214">
        <f t="shared" si="69"/>
        <v>0.13923870527462656</v>
      </c>
      <c r="K63" s="215">
        <f t="shared" si="70"/>
        <v>0.16469540735785704</v>
      </c>
      <c r="L63" s="52">
        <f t="shared" si="71"/>
        <v>0.69590969731949393</v>
      </c>
      <c r="N63" s="40">
        <f t="shared" ref="N63:N64" si="75">(H63/B63)*10</f>
        <v>11.043782654127481</v>
      </c>
      <c r="O63" s="143">
        <f t="shared" ref="O63:O64" si="76">(I63/C63)*10</f>
        <v>43.086298076923065</v>
      </c>
      <c r="P63" s="52">
        <f t="shared" si="8"/>
        <v>2.9014076450354693</v>
      </c>
    </row>
    <row r="64" spans="1:16" ht="20.100000000000001" customHeight="1" x14ac:dyDescent="0.25">
      <c r="A64" s="38" t="s">
        <v>169</v>
      </c>
      <c r="B64" s="19">
        <v>43.089999999999996</v>
      </c>
      <c r="C64" s="140">
        <v>341.42000000000007</v>
      </c>
      <c r="D64" s="247">
        <f t="shared" si="66"/>
        <v>4.5514079895219377E-2</v>
      </c>
      <c r="E64" s="215">
        <f t="shared" si="67"/>
        <v>0.25765019281127127</v>
      </c>
      <c r="F64" s="52">
        <f t="shared" si="68"/>
        <v>6.9234161058250203</v>
      </c>
      <c r="H64" s="19">
        <v>47.808000000000007</v>
      </c>
      <c r="I64" s="140">
        <v>158.29999999999998</v>
      </c>
      <c r="J64" s="214">
        <f t="shared" si="69"/>
        <v>6.2984076126837679E-2</v>
      </c>
      <c r="K64" s="215">
        <f t="shared" si="70"/>
        <v>0.14545541419416963</v>
      </c>
      <c r="L64" s="52">
        <f t="shared" si="71"/>
        <v>2.3111613119143231</v>
      </c>
      <c r="N64" s="40">
        <f t="shared" si="75"/>
        <v>11.094917614295664</v>
      </c>
      <c r="O64" s="143">
        <f t="shared" si="76"/>
        <v>4.6365180715833851</v>
      </c>
      <c r="P64" s="52">
        <f t="shared" si="8"/>
        <v>-0.58210432625391562</v>
      </c>
    </row>
    <row r="65" spans="1:16" ht="20.100000000000001" customHeight="1" x14ac:dyDescent="0.25">
      <c r="A65" s="38" t="s">
        <v>178</v>
      </c>
      <c r="B65" s="19">
        <v>46.940000000000005</v>
      </c>
      <c r="C65" s="140">
        <v>63.49</v>
      </c>
      <c r="D65" s="247">
        <f t="shared" si="66"/>
        <v>4.9580666286414429E-2</v>
      </c>
      <c r="E65" s="215">
        <f t="shared" si="67"/>
        <v>4.7912280304573875E-2</v>
      </c>
      <c r="F65" s="52">
        <f t="shared" si="68"/>
        <v>0.35257775884107362</v>
      </c>
      <c r="H65" s="19">
        <v>127.18899999999999</v>
      </c>
      <c r="I65" s="140">
        <v>115.36000000000001</v>
      </c>
      <c r="J65" s="214">
        <f t="shared" si="69"/>
        <v>0.16756362237484013</v>
      </c>
      <c r="K65" s="215">
        <f t="shared" si="70"/>
        <v>0.105999599377381</v>
      </c>
      <c r="L65" s="52">
        <f t="shared" si="71"/>
        <v>-9.3003325759302924E-2</v>
      </c>
      <c r="N65" s="40">
        <f t="shared" ref="N65:N67" si="77">(H65/B65)*10</f>
        <v>27.096080102258199</v>
      </c>
      <c r="O65" s="143">
        <f t="shared" ref="O65:O67" si="78">(I65/C65)*10</f>
        <v>18.169790518191842</v>
      </c>
      <c r="P65" s="52">
        <f t="shared" ref="P65:P67" si="79">(O65-N65)/N65</f>
        <v>-0.32943103025896486</v>
      </c>
    </row>
    <row r="66" spans="1:16" ht="20.100000000000001" customHeight="1" x14ac:dyDescent="0.25">
      <c r="A66" s="38" t="s">
        <v>165</v>
      </c>
      <c r="B66" s="19">
        <v>178.79000000000002</v>
      </c>
      <c r="C66" s="140">
        <v>159.17999999999998</v>
      </c>
      <c r="D66" s="247">
        <f t="shared" si="66"/>
        <v>0.18884804698227603</v>
      </c>
      <c r="E66" s="215">
        <f t="shared" si="67"/>
        <v>0.1201240632994498</v>
      </c>
      <c r="F66" s="52">
        <f>(C65-B65)/B65</f>
        <v>0.35257775884107362</v>
      </c>
      <c r="H66" s="19">
        <v>98.224000000000004</v>
      </c>
      <c r="I66" s="140">
        <v>102.114</v>
      </c>
      <c r="J66" s="214">
        <f t="shared" si="69"/>
        <v>0.12940403056983149</v>
      </c>
      <c r="K66" s="215">
        <f t="shared" si="70"/>
        <v>9.3828390177027418E-2</v>
      </c>
      <c r="L66" s="52">
        <f t="shared" si="71"/>
        <v>3.960335559537384E-2</v>
      </c>
      <c r="N66" s="40">
        <f t="shared" ref="N66" si="80">(H66/B66)*10</f>
        <v>5.49381956485262</v>
      </c>
      <c r="O66" s="143">
        <f t="shared" ref="O66" si="81">(I66/C66)*10</f>
        <v>6.4150018846588779</v>
      </c>
      <c r="P66" s="52">
        <f t="shared" ref="P66" si="82">(O66-N66)/N66</f>
        <v>0.16767611475623154</v>
      </c>
    </row>
    <row r="67" spans="1:16" ht="20.100000000000001" customHeight="1" x14ac:dyDescent="0.25">
      <c r="A67" s="38" t="s">
        <v>170</v>
      </c>
      <c r="B67" s="19">
        <v>80.27000000000001</v>
      </c>
      <c r="C67" s="140">
        <v>100.60000000000001</v>
      </c>
      <c r="D67" s="247">
        <f t="shared" si="66"/>
        <v>8.4785685615902995E-2</v>
      </c>
      <c r="E67" s="215">
        <f t="shared" si="67"/>
        <v>7.5917079833676668E-2</v>
      </c>
      <c r="F67" s="52">
        <f t="shared" si="68"/>
        <v>0.25327021303102026</v>
      </c>
      <c r="H67" s="19">
        <v>35.228999999999999</v>
      </c>
      <c r="I67" s="140">
        <v>47.784999999999997</v>
      </c>
      <c r="J67" s="214">
        <f t="shared" si="69"/>
        <v>4.6412023466205744E-2</v>
      </c>
      <c r="K67" s="215">
        <f t="shared" si="70"/>
        <v>4.3907687727532507E-2</v>
      </c>
      <c r="L67" s="52">
        <f t="shared" si="71"/>
        <v>0.35641091146498616</v>
      </c>
      <c r="N67" s="40">
        <f t="shared" si="77"/>
        <v>4.3888127569453088</v>
      </c>
      <c r="O67" s="143">
        <f t="shared" si="78"/>
        <v>4.7499999999999991</v>
      </c>
      <c r="P67" s="52">
        <f t="shared" si="79"/>
        <v>8.2297255102330449E-2</v>
      </c>
    </row>
    <row r="68" spans="1:16" ht="20.100000000000001" customHeight="1" x14ac:dyDescent="0.25">
      <c r="A68" s="38" t="s">
        <v>175</v>
      </c>
      <c r="B68" s="19">
        <v>61.85</v>
      </c>
      <c r="C68" s="140">
        <v>53.550000000000004</v>
      </c>
      <c r="D68" s="247">
        <f t="shared" si="66"/>
        <v>6.5329446310497072E-2</v>
      </c>
      <c r="E68" s="215">
        <f t="shared" si="67"/>
        <v>4.041112947408932E-2</v>
      </c>
      <c r="F68" s="52">
        <f t="shared" si="68"/>
        <v>-0.13419563459983827</v>
      </c>
      <c r="H68" s="19">
        <v>40.330999999999996</v>
      </c>
      <c r="I68" s="140">
        <v>46.306999999999995</v>
      </c>
      <c r="J68" s="214">
        <f t="shared" si="69"/>
        <v>5.3133592165986655E-2</v>
      </c>
      <c r="K68" s="215">
        <f t="shared" si="70"/>
        <v>4.2549613803470707E-2</v>
      </c>
      <c r="L68" s="52">
        <f t="shared" si="71"/>
        <v>0.14817386129776103</v>
      </c>
      <c r="N68" s="40">
        <f t="shared" ref="N68:N69" si="83">(H68/B68)*10</f>
        <v>6.5207760711398528</v>
      </c>
      <c r="O68" s="143">
        <f t="shared" ref="O68:O69" si="84">(I68/C68)*10</f>
        <v>8.6474323062558351</v>
      </c>
      <c r="P68" s="52">
        <f t="shared" ref="P68:P69" si="85">(O68-N68)/N68</f>
        <v>0.3261354495101127</v>
      </c>
    </row>
    <row r="69" spans="1:16" ht="20.100000000000001" customHeight="1" x14ac:dyDescent="0.25">
      <c r="A69" s="38" t="s">
        <v>184</v>
      </c>
      <c r="B69" s="19">
        <v>71.900000000000006</v>
      </c>
      <c r="C69" s="140">
        <v>70.11</v>
      </c>
      <c r="D69" s="247">
        <f t="shared" si="66"/>
        <v>7.5944821175824406E-2</v>
      </c>
      <c r="E69" s="215">
        <f t="shared" si="67"/>
        <v>5.2908016571958955E-2</v>
      </c>
      <c r="F69" s="52">
        <f t="shared" si="68"/>
        <v>-2.4895688456189238E-2</v>
      </c>
      <c r="H69" s="19">
        <v>32.640999999999998</v>
      </c>
      <c r="I69" s="140">
        <v>34.716999999999999</v>
      </c>
      <c r="J69" s="214">
        <f t="shared" si="69"/>
        <v>4.3002493910142832E-2</v>
      </c>
      <c r="K69" s="215">
        <f t="shared" si="70"/>
        <v>3.1900035467965812E-2</v>
      </c>
      <c r="L69" s="52">
        <f t="shared" si="71"/>
        <v>6.3600992616647797E-2</v>
      </c>
      <c r="N69" s="40">
        <f t="shared" si="83"/>
        <v>4.5397774687065358</v>
      </c>
      <c r="O69" s="143">
        <f t="shared" si="84"/>
        <v>4.9517900442162315</v>
      </c>
      <c r="P69" s="52">
        <f t="shared" si="85"/>
        <v>9.075611708938798E-2</v>
      </c>
    </row>
    <row r="70" spans="1:16" ht="20.100000000000001" customHeight="1" x14ac:dyDescent="0.25">
      <c r="A70" s="38" t="s">
        <v>182</v>
      </c>
      <c r="B70" s="19">
        <v>6.5399999999999991</v>
      </c>
      <c r="C70" s="140">
        <v>57.45</v>
      </c>
      <c r="D70" s="247">
        <f t="shared" si="66"/>
        <v>6.907915584004054E-3</v>
      </c>
      <c r="E70" s="215">
        <f t="shared" si="67"/>
        <v>4.3354236942790503E-2</v>
      </c>
      <c r="F70" s="52">
        <f t="shared" si="68"/>
        <v>7.7844036697247718</v>
      </c>
      <c r="H70" s="19">
        <v>3.3050000000000002</v>
      </c>
      <c r="I70" s="140">
        <v>29.236999999999995</v>
      </c>
      <c r="J70" s="214">
        <f t="shared" si="69"/>
        <v>4.3541326054049225E-3</v>
      </c>
      <c r="K70" s="215">
        <f t="shared" si="70"/>
        <v>2.6864686953853047E-2</v>
      </c>
      <c r="L70" s="52">
        <f t="shared" si="71"/>
        <v>7.8462934947049909</v>
      </c>
      <c r="N70" s="40">
        <f t="shared" ref="N70:N71" si="86">(H70/B70)*10</f>
        <v>5.0535168195718665</v>
      </c>
      <c r="O70" s="143">
        <f t="shared" ref="O70:O71" si="87">(I70/C70)*10</f>
        <v>5.0891209747606601</v>
      </c>
      <c r="P70" s="52">
        <f t="shared" ref="P70:P71" si="88">(O70-N70)/N70</f>
        <v>7.0454213293406915E-3</v>
      </c>
    </row>
    <row r="71" spans="1:16" ht="20.100000000000001" customHeight="1" x14ac:dyDescent="0.25">
      <c r="A71" s="38" t="s">
        <v>187</v>
      </c>
      <c r="B71" s="19">
        <v>20.369999999999997</v>
      </c>
      <c r="C71" s="140">
        <v>33.040000000000006</v>
      </c>
      <c r="D71" s="247">
        <f t="shared" si="66"/>
        <v>2.1515938906141067E-2</v>
      </c>
      <c r="E71" s="215">
        <f t="shared" si="67"/>
        <v>2.4933402760483871E-2</v>
      </c>
      <c r="F71" s="52">
        <f t="shared" si="68"/>
        <v>0.62199312714776689</v>
      </c>
      <c r="H71" s="19">
        <v>13.069999999999999</v>
      </c>
      <c r="I71" s="140">
        <v>27.556999999999995</v>
      </c>
      <c r="J71" s="214">
        <f t="shared" si="69"/>
        <v>1.7218914720920523E-2</v>
      </c>
      <c r="K71" s="215">
        <f t="shared" si="70"/>
        <v>2.5321003467774682E-2</v>
      </c>
      <c r="L71" s="52">
        <f t="shared" si="71"/>
        <v>1.108416220351951</v>
      </c>
      <c r="N71" s="40">
        <f t="shared" si="86"/>
        <v>6.4162984781541486</v>
      </c>
      <c r="O71" s="143">
        <f t="shared" si="87"/>
        <v>8.3404963680387372</v>
      </c>
      <c r="P71" s="52">
        <f t="shared" si="88"/>
        <v>0.2998922036491895</v>
      </c>
    </row>
    <row r="72" spans="1:16" ht="20.100000000000001" customHeight="1" x14ac:dyDescent="0.25">
      <c r="A72" s="38" t="s">
        <v>210</v>
      </c>
      <c r="B72" s="19"/>
      <c r="C72" s="140">
        <v>119.7</v>
      </c>
      <c r="D72" s="247">
        <f t="shared" si="66"/>
        <v>0</v>
      </c>
      <c r="E72" s="215">
        <f t="shared" si="67"/>
        <v>9.0330760000905536E-2</v>
      </c>
      <c r="F72" s="52"/>
      <c r="H72" s="19"/>
      <c r="I72" s="140">
        <v>27.132000000000001</v>
      </c>
      <c r="J72" s="214">
        <f t="shared" si="69"/>
        <v>0</v>
      </c>
      <c r="K72" s="215">
        <f t="shared" si="70"/>
        <v>2.4930488300165581E-2</v>
      </c>
      <c r="L72" s="52"/>
      <c r="N72" s="40"/>
      <c r="O72" s="143">
        <f t="shared" ref="O72" si="89">(I72/C72)*10</f>
        <v>2.2666666666666666</v>
      </c>
      <c r="P72" s="52"/>
    </row>
    <row r="73" spans="1:16" ht="20.100000000000001" customHeight="1" x14ac:dyDescent="0.25">
      <c r="A73" s="38" t="s">
        <v>168</v>
      </c>
      <c r="B73" s="19">
        <v>60.830000000000005</v>
      </c>
      <c r="C73" s="140">
        <v>45.410000000000004</v>
      </c>
      <c r="D73" s="247">
        <f t="shared" si="66"/>
        <v>6.4252064980881762E-2</v>
      </c>
      <c r="E73" s="215">
        <f t="shared" si="67"/>
        <v>3.4268335936851468E-2</v>
      </c>
      <c r="F73" s="52">
        <f t="shared" si="68"/>
        <v>-0.25349334210093705</v>
      </c>
      <c r="H73" s="19">
        <v>38.393999999999991</v>
      </c>
      <c r="I73" s="140">
        <v>25.721000000000004</v>
      </c>
      <c r="J73" s="214">
        <f t="shared" si="69"/>
        <v>5.0581714750958101E-2</v>
      </c>
      <c r="K73" s="215">
        <f t="shared" si="70"/>
        <v>2.3633977943703335E-2</v>
      </c>
      <c r="L73" s="52">
        <f t="shared" si="71"/>
        <v>-0.33007761629421239</v>
      </c>
      <c r="N73" s="40">
        <f t="shared" ref="N73" si="90">(H73/B73)*10</f>
        <v>6.3116883116883091</v>
      </c>
      <c r="O73" s="143">
        <f t="shared" ref="O73" si="91">(I73/C73)*10</f>
        <v>5.6641708874697203</v>
      </c>
      <c r="P73" s="52">
        <f t="shared" ref="P73" si="92">(O73-N73)/N73</f>
        <v>-0.10259020918689581</v>
      </c>
    </row>
    <row r="74" spans="1:16" ht="20.100000000000001" customHeight="1" x14ac:dyDescent="0.25">
      <c r="A74" s="38" t="s">
        <v>239</v>
      </c>
      <c r="B74" s="19">
        <v>3.3</v>
      </c>
      <c r="C74" s="140">
        <v>4.13</v>
      </c>
      <c r="D74" s="247">
        <f t="shared" si="66"/>
        <v>3.4856454781671837E-3</v>
      </c>
      <c r="E74" s="215">
        <f t="shared" si="67"/>
        <v>3.1166753450604834E-3</v>
      </c>
      <c r="F74" s="52">
        <f t="shared" si="68"/>
        <v>0.25151515151515152</v>
      </c>
      <c r="H74" s="19">
        <v>11.844000000000001</v>
      </c>
      <c r="I74" s="140">
        <v>18.541</v>
      </c>
      <c r="J74" s="214">
        <f t="shared" si="69"/>
        <v>1.5603735727206022E-2</v>
      </c>
      <c r="K74" s="215">
        <f t="shared" si="70"/>
        <v>1.7036568759154134E-2</v>
      </c>
      <c r="L74" s="52">
        <f t="shared" si="71"/>
        <v>0.56543397500844295</v>
      </c>
      <c r="N74" s="40">
        <f t="shared" ref="N74:N75" si="93">(H74/B74)*10</f>
        <v>35.890909090909098</v>
      </c>
      <c r="O74" s="143">
        <f t="shared" ref="O74:O75" si="94">(I74/C74)*10</f>
        <v>44.893462469733656</v>
      </c>
      <c r="P74" s="52">
        <f t="shared" ref="P74:P75" si="95">(O74-N74)/N74</f>
        <v>0.25083102119318673</v>
      </c>
    </row>
    <row r="75" spans="1:16" ht="20.100000000000001" customHeight="1" x14ac:dyDescent="0.25">
      <c r="A75" s="38" t="s">
        <v>205</v>
      </c>
      <c r="B75" s="19">
        <v>40.709999999999994</v>
      </c>
      <c r="C75" s="140">
        <v>66.390000000000015</v>
      </c>
      <c r="D75" s="247">
        <f t="shared" si="66"/>
        <v>4.3000190126116979E-2</v>
      </c>
      <c r="E75" s="215">
        <f t="shared" si="67"/>
        <v>5.010074483258245E-2</v>
      </c>
      <c r="F75" s="52">
        <f t="shared" si="68"/>
        <v>0.63080324244657393</v>
      </c>
      <c r="H75" s="19">
        <v>6.3070000000000004</v>
      </c>
      <c r="I75" s="140">
        <v>14.254</v>
      </c>
      <c r="J75" s="214">
        <f t="shared" si="69"/>
        <v>8.3090814953975332E-3</v>
      </c>
      <c r="K75" s="215">
        <f t="shared" si="70"/>
        <v>1.3097419292000595E-2</v>
      </c>
      <c r="L75" s="52">
        <f t="shared" ref="L75:L83" si="96">(I75-H75)/H75</f>
        <v>1.2600285397177737</v>
      </c>
      <c r="N75" s="40">
        <f t="shared" si="93"/>
        <v>1.5492507983296491</v>
      </c>
      <c r="O75" s="143">
        <f t="shared" si="94"/>
        <v>2.1470100918813069</v>
      </c>
      <c r="P75" s="52">
        <f t="shared" si="95"/>
        <v>0.38583765404293618</v>
      </c>
    </row>
    <row r="76" spans="1:16" ht="20.100000000000001" customHeight="1" x14ac:dyDescent="0.25">
      <c r="A76" s="38" t="s">
        <v>185</v>
      </c>
      <c r="B76" s="19">
        <v>26.7</v>
      </c>
      <c r="C76" s="140">
        <v>11.8</v>
      </c>
      <c r="D76" s="247">
        <f t="shared" si="66"/>
        <v>2.8202040686989033E-2</v>
      </c>
      <c r="E76" s="215">
        <f t="shared" si="67"/>
        <v>8.90478670017281E-3</v>
      </c>
      <c r="F76" s="52">
        <f t="shared" si="68"/>
        <v>-0.55805243445692876</v>
      </c>
      <c r="H76" s="19">
        <v>10.666</v>
      </c>
      <c r="I76" s="140">
        <v>14.218</v>
      </c>
      <c r="J76" s="214">
        <f t="shared" si="69"/>
        <v>1.405179375771525E-2</v>
      </c>
      <c r="K76" s="215">
        <f t="shared" si="70"/>
        <v>1.3064340360156058E-2</v>
      </c>
      <c r="L76" s="52">
        <f t="shared" si="96"/>
        <v>0.33302081380086251</v>
      </c>
      <c r="N76" s="40">
        <f t="shared" ref="N76:N77" si="97">(H76/B76)*10</f>
        <v>3.9947565543071164</v>
      </c>
      <c r="O76" s="143">
        <f t="shared" ref="O76:O80" si="98">(I76/C76)*10</f>
        <v>12.04915254237288</v>
      </c>
      <c r="P76" s="52">
        <f t="shared" ref="P76:P77" si="99">(O76-N76)/N76</f>
        <v>2.0162420108883921</v>
      </c>
    </row>
    <row r="77" spans="1:16" ht="20.100000000000001" customHeight="1" x14ac:dyDescent="0.25">
      <c r="A77" s="38" t="s">
        <v>201</v>
      </c>
      <c r="B77" s="19">
        <v>13.860000000000001</v>
      </c>
      <c r="C77" s="140">
        <v>36.159999999999997</v>
      </c>
      <c r="D77" s="247">
        <f t="shared" si="66"/>
        <v>1.4639711008302173E-2</v>
      </c>
      <c r="E77" s="215">
        <f t="shared" si="67"/>
        <v>2.7287888735444809E-2</v>
      </c>
      <c r="F77" s="52">
        <f t="shared" si="68"/>
        <v>1.6089466089466087</v>
      </c>
      <c r="H77" s="19">
        <v>3.8949999999999996</v>
      </c>
      <c r="I77" s="140">
        <v>10.750999999999999</v>
      </c>
      <c r="J77" s="214">
        <f t="shared" si="69"/>
        <v>5.1314210281549677E-3</v>
      </c>
      <c r="K77" s="215">
        <f t="shared" si="70"/>
        <v>9.8786554516836246E-3</v>
      </c>
      <c r="L77" s="52">
        <f t="shared" si="96"/>
        <v>1.7602053915275997</v>
      </c>
      <c r="N77" s="40">
        <f t="shared" si="97"/>
        <v>2.8102453102453095</v>
      </c>
      <c r="O77" s="143">
        <f t="shared" si="98"/>
        <v>2.9731747787610621</v>
      </c>
      <c r="P77" s="52">
        <f t="shared" si="99"/>
        <v>5.7976955933975109E-2</v>
      </c>
    </row>
    <row r="78" spans="1:16" ht="20.100000000000001" customHeight="1" x14ac:dyDescent="0.25">
      <c r="A78" s="38" t="s">
        <v>240</v>
      </c>
      <c r="B78" s="19">
        <v>19.579999999999998</v>
      </c>
      <c r="C78" s="140">
        <v>31.47</v>
      </c>
      <c r="D78" s="247">
        <f t="shared" si="66"/>
        <v>2.0681496503791957E-2</v>
      </c>
      <c r="E78" s="215">
        <f t="shared" si="67"/>
        <v>2.3748613343596466E-2</v>
      </c>
      <c r="F78" s="52">
        <f t="shared" si="68"/>
        <v>0.60725229826353433</v>
      </c>
      <c r="H78" s="19">
        <v>5.4749999999999996</v>
      </c>
      <c r="I78" s="140">
        <v>5.9560000000000004</v>
      </c>
      <c r="J78" s="214">
        <f t="shared" si="69"/>
        <v>7.2129730755194996E-3</v>
      </c>
      <c r="K78" s="215">
        <f t="shared" si="70"/>
        <v>5.4727255018349619E-3</v>
      </c>
      <c r="L78" s="52">
        <f t="shared" si="96"/>
        <v>8.7853881278538951E-2</v>
      </c>
      <c r="N78" s="40">
        <f t="shared" ref="N78:N79" si="100">(H78/B78)*10</f>
        <v>2.7962206332992849</v>
      </c>
      <c r="O78" s="143">
        <f t="shared" ref="O78:O79" si="101">(I78/C78)*10</f>
        <v>1.8925961232920243</v>
      </c>
      <c r="P78" s="52">
        <f t="shared" ref="P78:P79" si="102">(O78-N78)/N78</f>
        <v>-0.323159231158761</v>
      </c>
    </row>
    <row r="79" spans="1:16" ht="20.100000000000001" customHeight="1" x14ac:dyDescent="0.25">
      <c r="A79" s="38" t="s">
        <v>202</v>
      </c>
      <c r="B79" s="19">
        <v>20.27</v>
      </c>
      <c r="C79" s="140">
        <v>9.2499999999999982</v>
      </c>
      <c r="D79" s="247">
        <f t="shared" si="66"/>
        <v>2.1410313285590548E-2</v>
      </c>
      <c r="E79" s="215">
        <f t="shared" si="67"/>
        <v>6.9804472014066499E-3</v>
      </c>
      <c r="F79" s="52">
        <f t="shared" si="68"/>
        <v>-0.54366058214109525</v>
      </c>
      <c r="H79" s="19">
        <v>7.2080000000000002</v>
      </c>
      <c r="I79" s="140">
        <v>4.4489999999999998</v>
      </c>
      <c r="J79" s="214">
        <f t="shared" si="69"/>
        <v>9.496093137597179E-3</v>
      </c>
      <c r="K79" s="215">
        <f t="shared" si="70"/>
        <v>4.0880046604539529E-3</v>
      </c>
      <c r="L79" s="52">
        <f t="shared" si="96"/>
        <v>-0.38276914539400669</v>
      </c>
      <c r="N79" s="40">
        <f t="shared" si="100"/>
        <v>3.5559940799210659</v>
      </c>
      <c r="O79" s="143">
        <f t="shared" si="101"/>
        <v>4.8097297297297299</v>
      </c>
      <c r="P79" s="52">
        <f t="shared" si="102"/>
        <v>0.35256966733659295</v>
      </c>
    </row>
    <row r="80" spans="1:16" ht="20.100000000000001" customHeight="1" x14ac:dyDescent="0.25">
      <c r="A80" s="38" t="s">
        <v>208</v>
      </c>
      <c r="B80" s="19"/>
      <c r="C80" s="140">
        <v>4.41</v>
      </c>
      <c r="D80" s="247">
        <f t="shared" si="66"/>
        <v>0</v>
      </c>
      <c r="E80" s="215">
        <f t="shared" si="67"/>
        <v>3.3279753684544145E-3</v>
      </c>
      <c r="F80" s="52"/>
      <c r="H80" s="19"/>
      <c r="I80" s="140">
        <v>4.2089999999999996</v>
      </c>
      <c r="J80" s="214">
        <f t="shared" si="69"/>
        <v>0</v>
      </c>
      <c r="K80" s="215">
        <f t="shared" si="70"/>
        <v>3.8674784481570437E-3</v>
      </c>
      <c r="L80" s="52"/>
      <c r="N80" s="40"/>
      <c r="O80" s="143">
        <f t="shared" si="98"/>
        <v>9.5442176870748288</v>
      </c>
      <c r="P80" s="52"/>
    </row>
    <row r="81" spans="1:16" ht="20.100000000000001" customHeight="1" x14ac:dyDescent="0.25">
      <c r="A81" s="38" t="s">
        <v>189</v>
      </c>
      <c r="B81" s="19">
        <v>2.0300000000000002</v>
      </c>
      <c r="C81" s="140">
        <v>11.23</v>
      </c>
      <c r="D81" s="247">
        <f t="shared" si="66"/>
        <v>2.1442000971755707E-3</v>
      </c>
      <c r="E81" s="215">
        <f t="shared" si="67"/>
        <v>8.4746402239780222E-3</v>
      </c>
      <c r="F81" s="52">
        <f t="shared" si="68"/>
        <v>4.5320197044334964</v>
      </c>
      <c r="H81" s="19">
        <v>0.76200000000000001</v>
      </c>
      <c r="I81" s="140">
        <v>3.6869999999999998</v>
      </c>
      <c r="J81" s="214">
        <f t="shared" si="69"/>
        <v>1.003887759551755E-3</v>
      </c>
      <c r="K81" s="215">
        <f t="shared" si="70"/>
        <v>3.3878339364112665E-3</v>
      </c>
      <c r="L81" s="52">
        <f t="shared" si="96"/>
        <v>3.8385826771653542</v>
      </c>
      <c r="N81" s="40">
        <f t="shared" ref="N81:N83" si="103">(H81/B81)*10</f>
        <v>3.7536945812807874</v>
      </c>
      <c r="O81" s="143">
        <f t="shared" ref="O81:O83" si="104">(I81/C81)*10</f>
        <v>3.283170080142475</v>
      </c>
      <c r="P81" s="52">
        <f t="shared" ref="P81:P83" si="105">(O81-N81)/N81</f>
        <v>-0.12534970305915674</v>
      </c>
    </row>
    <row r="82" spans="1:16" ht="20.100000000000001" customHeight="1" x14ac:dyDescent="0.25">
      <c r="A82" s="38" t="s">
        <v>241</v>
      </c>
      <c r="B82" s="19"/>
      <c r="C82" s="140">
        <v>8.7799999999999994</v>
      </c>
      <c r="D82" s="247">
        <f t="shared" si="66"/>
        <v>0</v>
      </c>
      <c r="E82" s="215">
        <f t="shared" si="67"/>
        <v>6.625765019281124E-3</v>
      </c>
      <c r="F82" s="52"/>
      <c r="H82" s="19"/>
      <c r="I82" s="140">
        <v>3.65</v>
      </c>
      <c r="J82" s="214">
        <f t="shared" si="69"/>
        <v>0</v>
      </c>
      <c r="K82" s="215">
        <f t="shared" si="70"/>
        <v>3.3538361453488265E-3</v>
      </c>
      <c r="L82" s="52"/>
      <c r="N82" s="40"/>
      <c r="O82" s="143">
        <f t="shared" si="104"/>
        <v>4.1571753986332576</v>
      </c>
      <c r="P82" s="52"/>
    </row>
    <row r="83" spans="1:16" ht="20.100000000000001" customHeight="1" thickBot="1" x14ac:dyDescent="0.3">
      <c r="A83" s="8" t="s">
        <v>17</v>
      </c>
      <c r="B83" s="19">
        <f>B84-SUM(B62:B82)</f>
        <v>129.13</v>
      </c>
      <c r="C83" s="140">
        <f>C84-SUM(C62:C82)</f>
        <v>17.25</v>
      </c>
      <c r="D83" s="247">
        <f t="shared" si="66"/>
        <v>0.13639436381688741</v>
      </c>
      <c r="E83" s="215">
        <f t="shared" si="67"/>
        <v>1.3017590726947539E-2</v>
      </c>
      <c r="F83" s="52">
        <f t="shared" si="68"/>
        <v>-0.86641369162859139</v>
      </c>
      <c r="H83" s="19">
        <f>H84-SUM(H62:H82)</f>
        <v>44.811999999999898</v>
      </c>
      <c r="I83" s="140">
        <f>I84-SUM(I62:I82)</f>
        <v>7.4139999999999873</v>
      </c>
      <c r="J83" s="214">
        <f t="shared" si="69"/>
        <v>5.9037031864872892E-2</v>
      </c>
      <c r="K83" s="215">
        <f t="shared" si="70"/>
        <v>6.812422241538673E-3</v>
      </c>
      <c r="L83" s="52">
        <f t="shared" si="96"/>
        <v>-0.83455324466660707</v>
      </c>
      <c r="N83" s="40">
        <f t="shared" si="103"/>
        <v>3.470301246805537</v>
      </c>
      <c r="O83" s="143">
        <f t="shared" si="104"/>
        <v>4.2979710144927461</v>
      </c>
      <c r="P83" s="52">
        <f t="shared" si="105"/>
        <v>0.23850084151890019</v>
      </c>
    </row>
    <row r="84" spans="1:16" ht="26.25" customHeight="1" thickBot="1" x14ac:dyDescent="0.3">
      <c r="A84" s="12" t="s">
        <v>18</v>
      </c>
      <c r="B84" s="17">
        <v>946.74000000000012</v>
      </c>
      <c r="C84" s="145">
        <v>1325.1300000000006</v>
      </c>
      <c r="D84" s="243">
        <f>SUM(D62:D83)</f>
        <v>0.99999999999999989</v>
      </c>
      <c r="E84" s="244">
        <f>SUM(E62:E83)</f>
        <v>0.99999999999999967</v>
      </c>
      <c r="F84" s="57">
        <f>(C84-B84)/B84</f>
        <v>0.3996767856011158</v>
      </c>
      <c r="G84" s="1"/>
      <c r="H84" s="17">
        <v>759.04899999999986</v>
      </c>
      <c r="I84" s="145">
        <v>1088.306</v>
      </c>
      <c r="J84" s="255">
        <f t="shared" si="69"/>
        <v>1</v>
      </c>
      <c r="K84" s="244">
        <f t="shared" si="70"/>
        <v>1</v>
      </c>
      <c r="L84" s="57">
        <f>(I84-H84)/H84</f>
        <v>0.43377568510069869</v>
      </c>
      <c r="M84" s="1"/>
      <c r="N84" s="37">
        <f t="shared" ref="N84:O84" si="106">(H84/B84)*10</f>
        <v>8.0175021653252188</v>
      </c>
      <c r="O84" s="150">
        <f t="shared" si="106"/>
        <v>8.2128244021341263</v>
      </c>
      <c r="P84" s="57">
        <f>(O84-N84)/N84</f>
        <v>2.4361981173345228E-2</v>
      </c>
    </row>
  </sheetData>
  <mergeCells count="33"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L39:L56 P39:P56 F39:F56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140</v>
      </c>
    </row>
    <row r="2" spans="1:18" ht="15.75" thickBot="1" x14ac:dyDescent="0.3"/>
    <row r="3" spans="1:18" x14ac:dyDescent="0.25">
      <c r="A3" s="347" t="s">
        <v>16</v>
      </c>
      <c r="B3" s="330"/>
      <c r="C3" s="330"/>
      <c r="D3" s="366" t="s">
        <v>1</v>
      </c>
      <c r="E3" s="359"/>
      <c r="F3" s="366" t="s">
        <v>104</v>
      </c>
      <c r="G3" s="359"/>
      <c r="H3" s="130" t="s">
        <v>0</v>
      </c>
      <c r="J3" s="360" t="s">
        <v>19</v>
      </c>
      <c r="K3" s="359"/>
      <c r="L3" s="369" t="s">
        <v>104</v>
      </c>
      <c r="M3" s="370"/>
      <c r="N3" s="130" t="s">
        <v>0</v>
      </c>
      <c r="P3" s="358" t="s">
        <v>22</v>
      </c>
      <c r="Q3" s="359"/>
      <c r="R3" s="130" t="s">
        <v>0</v>
      </c>
    </row>
    <row r="4" spans="1:18" x14ac:dyDescent="0.25">
      <c r="A4" s="365"/>
      <c r="B4" s="331"/>
      <c r="C4" s="331"/>
      <c r="D4" s="367" t="s">
        <v>145</v>
      </c>
      <c r="E4" s="361"/>
      <c r="F4" s="367" t="str">
        <f>D4</f>
        <v>jan-fev</v>
      </c>
      <c r="G4" s="361"/>
      <c r="H4" s="131" t="s">
        <v>164</v>
      </c>
      <c r="J4" s="356" t="str">
        <f>D4</f>
        <v>jan-fev</v>
      </c>
      <c r="K4" s="361"/>
      <c r="L4" s="362" t="str">
        <f>D4</f>
        <v>jan-fev</v>
      </c>
      <c r="M4" s="363"/>
      <c r="N4" s="131" t="str">
        <f>H4</f>
        <v>2025/2024</v>
      </c>
      <c r="P4" s="356" t="str">
        <f>D4</f>
        <v>jan-fev</v>
      </c>
      <c r="Q4" s="357"/>
      <c r="R4" s="131" t="str">
        <f>N4</f>
        <v>2025/2024</v>
      </c>
    </row>
    <row r="5" spans="1:18" ht="19.5" customHeight="1" thickBot="1" x14ac:dyDescent="0.3">
      <c r="A5" s="348"/>
      <c r="B5" s="371"/>
      <c r="C5" s="371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60953.040000000008</v>
      </c>
      <c r="E6" s="147">
        <v>63023.790000000008</v>
      </c>
      <c r="F6" s="247">
        <f>D6/D8</f>
        <v>0.779593897241731</v>
      </c>
      <c r="G6" s="246">
        <f>E6/E8</f>
        <v>0.78802215832066103</v>
      </c>
      <c r="H6" s="165">
        <f>(E6-D6)/D6</f>
        <v>3.3972874855790619E-2</v>
      </c>
      <c r="I6" s="1"/>
      <c r="J6" s="115">
        <v>27972.948000000004</v>
      </c>
      <c r="K6" s="147">
        <v>28385.877999999993</v>
      </c>
      <c r="L6" s="247">
        <f>J6/J8</f>
        <v>0.66126495898154458</v>
      </c>
      <c r="M6" s="246">
        <f>K6/K8</f>
        <v>0.65502314524285721</v>
      </c>
      <c r="N6" s="165">
        <f>(K6-J6)/J6</f>
        <v>1.4761761970886633E-2</v>
      </c>
      <c r="P6" s="27">
        <f t="shared" ref="P6:Q8" si="0">(J6/D6)*10</f>
        <v>4.5892621598528969</v>
      </c>
      <c r="Q6" s="152">
        <f t="shared" si="0"/>
        <v>4.5039941266623265</v>
      </c>
      <c r="R6" s="165">
        <f>(Q6-P6)/P6</f>
        <v>-1.8579900258586139E-2</v>
      </c>
    </row>
    <row r="7" spans="1:18" ht="24" customHeight="1" thickBot="1" x14ac:dyDescent="0.3">
      <c r="A7" s="161" t="s">
        <v>21</v>
      </c>
      <c r="B7" s="1"/>
      <c r="C7" s="1"/>
      <c r="D7" s="117">
        <v>17232.589999999997</v>
      </c>
      <c r="E7" s="140">
        <v>16953.39</v>
      </c>
      <c r="F7" s="247">
        <f>D7/D8</f>
        <v>0.22040610275826894</v>
      </c>
      <c r="G7" s="215">
        <f>E7/E8</f>
        <v>0.211977841679339</v>
      </c>
      <c r="H7" s="55">
        <f t="shared" ref="H7:H8" si="1">(E7-D7)/D7</f>
        <v>-1.6201859383876548E-2</v>
      </c>
      <c r="J7" s="196">
        <v>14329.230000000005</v>
      </c>
      <c r="K7" s="142">
        <v>14949.808999999997</v>
      </c>
      <c r="L7" s="247">
        <f>J7/J8</f>
        <v>0.33873504101845542</v>
      </c>
      <c r="M7" s="215">
        <f>K7/K8</f>
        <v>0.34497685475714279</v>
      </c>
      <c r="N7" s="102">
        <f t="shared" ref="N7:N8" si="2">(K7-J7)/J7</f>
        <v>4.3308607650236072E-2</v>
      </c>
      <c r="P7" s="27">
        <f t="shared" si="0"/>
        <v>8.3151923187402517</v>
      </c>
      <c r="Q7" s="152">
        <f t="shared" si="0"/>
        <v>8.8181826761491351</v>
      </c>
      <c r="R7" s="102">
        <f t="shared" ref="R7:R8" si="3">(Q7-P7)/P7</f>
        <v>6.0490526030922427E-2</v>
      </c>
    </row>
    <row r="8" spans="1:18" ht="26.25" customHeight="1" thickBot="1" x14ac:dyDescent="0.3">
      <c r="A8" s="12" t="s">
        <v>12</v>
      </c>
      <c r="B8" s="162"/>
      <c r="C8" s="162"/>
      <c r="D8" s="163">
        <v>78185.63</v>
      </c>
      <c r="E8" s="145">
        <v>79977.180000000008</v>
      </c>
      <c r="F8" s="243">
        <f>SUM(F6:F7)</f>
        <v>1</v>
      </c>
      <c r="G8" s="244">
        <f>SUM(G6:G7)</f>
        <v>1</v>
      </c>
      <c r="H8" s="164">
        <f t="shared" si="1"/>
        <v>2.2914057225093702E-2</v>
      </c>
      <c r="I8" s="1"/>
      <c r="J8" s="17">
        <v>42302.178000000007</v>
      </c>
      <c r="K8" s="145">
        <v>43335.686999999991</v>
      </c>
      <c r="L8" s="243">
        <f>SUM(L6:L7)</f>
        <v>1</v>
      </c>
      <c r="M8" s="244">
        <f>SUM(M6:M7)</f>
        <v>1</v>
      </c>
      <c r="N8" s="164">
        <f t="shared" si="2"/>
        <v>2.4431578913028627E-2</v>
      </c>
      <c r="O8" s="1"/>
      <c r="P8" s="29">
        <f t="shared" si="0"/>
        <v>5.4104799053227559</v>
      </c>
      <c r="Q8" s="146">
        <f t="shared" si="0"/>
        <v>5.4185065039802582</v>
      </c>
      <c r="R8" s="164">
        <f t="shared" si="3"/>
        <v>1.483528041496997E-3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workbookViewId="0">
      <selection activeCell="L106" sqref="L106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139</v>
      </c>
    </row>
    <row r="3" spans="1:16" ht="8.25" customHeight="1" thickBot="1" x14ac:dyDescent="0.3"/>
    <row r="4" spans="1:16" x14ac:dyDescent="0.25">
      <c r="A4" s="372" t="s">
        <v>3</v>
      </c>
      <c r="B4" s="366" t="s">
        <v>1</v>
      </c>
      <c r="C4" s="359"/>
      <c r="D4" s="366" t="s">
        <v>104</v>
      </c>
      <c r="E4" s="359"/>
      <c r="F4" s="130" t="s">
        <v>0</v>
      </c>
      <c r="H4" s="375" t="s">
        <v>19</v>
      </c>
      <c r="I4" s="376"/>
      <c r="J4" s="366" t="s">
        <v>104</v>
      </c>
      <c r="K4" s="364"/>
      <c r="L4" s="130" t="s">
        <v>0</v>
      </c>
      <c r="N4" s="358" t="s">
        <v>22</v>
      </c>
      <c r="O4" s="359"/>
      <c r="P4" s="130" t="s">
        <v>0</v>
      </c>
    </row>
    <row r="5" spans="1:16" x14ac:dyDescent="0.25">
      <c r="A5" s="373"/>
      <c r="B5" s="367" t="s">
        <v>145</v>
      </c>
      <c r="C5" s="361"/>
      <c r="D5" s="367" t="str">
        <f>B5</f>
        <v>jan-fev</v>
      </c>
      <c r="E5" s="361"/>
      <c r="F5" s="131" t="s">
        <v>164</v>
      </c>
      <c r="H5" s="356" t="str">
        <f>B5</f>
        <v>jan-fev</v>
      </c>
      <c r="I5" s="361"/>
      <c r="J5" s="367" t="str">
        <f>B5</f>
        <v>jan-fev</v>
      </c>
      <c r="K5" s="357"/>
      <c r="L5" s="131" t="str">
        <f>F5</f>
        <v>2025/2024</v>
      </c>
      <c r="N5" s="356" t="str">
        <f>B5</f>
        <v>jan-fev</v>
      </c>
      <c r="O5" s="357"/>
      <c r="P5" s="131" t="str">
        <f>F5</f>
        <v>2025/2024</v>
      </c>
    </row>
    <row r="6" spans="1:16" ht="19.5" customHeight="1" thickBot="1" x14ac:dyDescent="0.3">
      <c r="A6" s="374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166</v>
      </c>
      <c r="B7" s="39">
        <v>26026.65</v>
      </c>
      <c r="C7" s="147">
        <v>27774.35</v>
      </c>
      <c r="D7" s="247">
        <f>B7/$B$33</f>
        <v>0.33288278165693636</v>
      </c>
      <c r="E7" s="246">
        <f>C7/$C$33</f>
        <v>0.34727843617391857</v>
      </c>
      <c r="F7" s="52">
        <f>(C7-B7)/B7</f>
        <v>6.7150401607582885E-2</v>
      </c>
      <c r="H7" s="39">
        <v>10719.545</v>
      </c>
      <c r="I7" s="147">
        <v>11319.43</v>
      </c>
      <c r="J7" s="247">
        <f>H7/$H$33</f>
        <v>0.25340409186496271</v>
      </c>
      <c r="K7" s="246">
        <f>I7/$I$33</f>
        <v>0.26120342801995966</v>
      </c>
      <c r="L7" s="52">
        <f>(I7-H7)/H7</f>
        <v>5.5961796885968591E-2</v>
      </c>
      <c r="N7" s="27">
        <f t="shared" ref="N7:N33" si="0">(H7/B7)*10</f>
        <v>4.118680275794234</v>
      </c>
      <c r="O7" s="151">
        <f t="shared" ref="O7:O33" si="1">(I7/C7)*10</f>
        <v>4.0754977164182069</v>
      </c>
      <c r="P7" s="61">
        <f>(O7-N7)/N7</f>
        <v>-1.0484562161771568E-2</v>
      </c>
    </row>
    <row r="8" spans="1:16" ht="20.100000000000001" customHeight="1" x14ac:dyDescent="0.25">
      <c r="A8" s="8" t="s">
        <v>165</v>
      </c>
      <c r="B8" s="19">
        <v>4866.58</v>
      </c>
      <c r="C8" s="140">
        <v>4958.32</v>
      </c>
      <c r="D8" s="247">
        <f t="shared" ref="D8:D32" si="2">B8/$B$33</f>
        <v>6.2243918735450522E-2</v>
      </c>
      <c r="E8" s="215">
        <f t="shared" ref="E8:E32" si="3">C8/$C$33</f>
        <v>6.1996684554269099E-2</v>
      </c>
      <c r="F8" s="52">
        <f t="shared" ref="F8:F33" si="4">(C8-B8)/B8</f>
        <v>1.8851020634613996E-2</v>
      </c>
      <c r="H8" s="19">
        <v>5070.2470000000003</v>
      </c>
      <c r="I8" s="140">
        <v>5558.0460000000003</v>
      </c>
      <c r="J8" s="247">
        <f t="shared" ref="J8:J32" si="5">H8/$H$33</f>
        <v>0.11985782386902163</v>
      </c>
      <c r="K8" s="215">
        <f t="shared" ref="K8:K32" si="6">I8/$I$33</f>
        <v>0.12825563374592402</v>
      </c>
      <c r="L8" s="52">
        <f t="shared" ref="L8:L33" si="7">(I8-H8)/H8</f>
        <v>9.6208133449908848E-2</v>
      </c>
      <c r="M8" s="1"/>
      <c r="N8" s="27">
        <f t="shared" si="0"/>
        <v>10.41850128837911</v>
      </c>
      <c r="O8" s="152">
        <f t="shared" si="1"/>
        <v>11.209534681101665</v>
      </c>
      <c r="P8" s="52">
        <f t="shared" ref="P8:P71" si="8">(O8-N8)/N8</f>
        <v>7.5925833363852557E-2</v>
      </c>
    </row>
    <row r="9" spans="1:16" ht="20.100000000000001" customHeight="1" x14ac:dyDescent="0.25">
      <c r="A9" s="8" t="s">
        <v>171</v>
      </c>
      <c r="B9" s="19">
        <v>9540.7099999999991</v>
      </c>
      <c r="C9" s="140">
        <v>10497.49</v>
      </c>
      <c r="D9" s="247">
        <f t="shared" si="2"/>
        <v>0.12202638771344561</v>
      </c>
      <c r="E9" s="215">
        <f t="shared" si="3"/>
        <v>0.13125606579276738</v>
      </c>
      <c r="F9" s="52">
        <f t="shared" si="4"/>
        <v>0.10028394113226381</v>
      </c>
      <c r="H9" s="19">
        <v>4280.9679999999998</v>
      </c>
      <c r="I9" s="140">
        <v>4856.8389999999999</v>
      </c>
      <c r="J9" s="247">
        <f t="shared" si="5"/>
        <v>0.10119970654938858</v>
      </c>
      <c r="K9" s="215">
        <f t="shared" si="6"/>
        <v>0.11207481261344722</v>
      </c>
      <c r="L9" s="52">
        <f t="shared" si="7"/>
        <v>0.13451887517028863</v>
      </c>
      <c r="N9" s="27">
        <f t="shared" si="0"/>
        <v>4.4870538985044099</v>
      </c>
      <c r="O9" s="152">
        <f t="shared" si="1"/>
        <v>4.6266669460985437</v>
      </c>
      <c r="P9" s="52">
        <f t="shared" si="8"/>
        <v>3.1114635739202614E-2</v>
      </c>
    </row>
    <row r="10" spans="1:16" ht="20.100000000000001" customHeight="1" x14ac:dyDescent="0.25">
      <c r="A10" s="8" t="s">
        <v>174</v>
      </c>
      <c r="B10" s="19">
        <v>9945</v>
      </c>
      <c r="C10" s="140">
        <v>8128.9</v>
      </c>
      <c r="D10" s="247">
        <f t="shared" si="2"/>
        <v>0.12719728676484418</v>
      </c>
      <c r="E10" s="215">
        <f t="shared" si="3"/>
        <v>0.10164024287928131</v>
      </c>
      <c r="F10" s="52">
        <f t="shared" si="4"/>
        <v>-0.18261437908496736</v>
      </c>
      <c r="H10" s="19">
        <v>4247.0770000000002</v>
      </c>
      <c r="I10" s="140">
        <v>3447.0339999999997</v>
      </c>
      <c r="J10" s="247">
        <f t="shared" si="5"/>
        <v>0.10039854212707444</v>
      </c>
      <c r="K10" s="215">
        <f t="shared" si="6"/>
        <v>7.9542618073644489E-2</v>
      </c>
      <c r="L10" s="52">
        <f t="shared" si="7"/>
        <v>-0.18837496942014484</v>
      </c>
      <c r="N10" s="27">
        <f t="shared" si="0"/>
        <v>4.2705651080945204</v>
      </c>
      <c r="O10" s="152">
        <f t="shared" si="1"/>
        <v>4.2404679599945876</v>
      </c>
      <c r="P10" s="52">
        <f t="shared" si="8"/>
        <v>-7.0475797319858261E-3</v>
      </c>
    </row>
    <row r="11" spans="1:16" ht="20.100000000000001" customHeight="1" x14ac:dyDescent="0.25">
      <c r="A11" s="8" t="s">
        <v>172</v>
      </c>
      <c r="B11" s="19">
        <v>5072.95</v>
      </c>
      <c r="C11" s="140">
        <v>6130.46</v>
      </c>
      <c r="D11" s="247">
        <f t="shared" si="2"/>
        <v>6.4883406324154486E-2</v>
      </c>
      <c r="E11" s="215">
        <f t="shared" si="3"/>
        <v>7.665261515847395E-2</v>
      </c>
      <c r="F11" s="52">
        <f t="shared" si="4"/>
        <v>0.20846056042342231</v>
      </c>
      <c r="H11" s="19">
        <v>2312.3589999999999</v>
      </c>
      <c r="I11" s="140">
        <v>2698.9290000000001</v>
      </c>
      <c r="J11" s="247">
        <f t="shared" si="5"/>
        <v>5.4662882842580841E-2</v>
      </c>
      <c r="K11" s="215">
        <f t="shared" si="6"/>
        <v>6.2279594182965199E-2</v>
      </c>
      <c r="L11" s="52">
        <f t="shared" si="7"/>
        <v>0.16717559859866057</v>
      </c>
      <c r="N11" s="27">
        <f t="shared" si="0"/>
        <v>4.5582136626617649</v>
      </c>
      <c r="O11" s="152">
        <f t="shared" si="1"/>
        <v>4.4024901883382324</v>
      </c>
      <c r="P11" s="52">
        <f t="shared" si="8"/>
        <v>-3.4163267860637739E-2</v>
      </c>
    </row>
    <row r="12" spans="1:16" ht="20.100000000000001" customHeight="1" x14ac:dyDescent="0.25">
      <c r="A12" s="8" t="s">
        <v>168</v>
      </c>
      <c r="B12" s="19">
        <v>4356.5300000000007</v>
      </c>
      <c r="C12" s="140">
        <v>4559.66</v>
      </c>
      <c r="D12" s="247">
        <f t="shared" si="2"/>
        <v>5.5720341448933813E-2</v>
      </c>
      <c r="E12" s="215">
        <f t="shared" si="3"/>
        <v>5.7012012676616E-2</v>
      </c>
      <c r="F12" s="52">
        <f t="shared" si="4"/>
        <v>4.6626558292953146E-2</v>
      </c>
      <c r="H12" s="19">
        <v>2447.6990000000001</v>
      </c>
      <c r="I12" s="140">
        <v>2488.2920000000004</v>
      </c>
      <c r="J12" s="247">
        <f t="shared" si="5"/>
        <v>5.7862245296211486E-2</v>
      </c>
      <c r="K12" s="215">
        <f t="shared" si="6"/>
        <v>5.7419004341618049E-2</v>
      </c>
      <c r="L12" s="52">
        <f t="shared" si="7"/>
        <v>1.6584146988661719E-2</v>
      </c>
      <c r="N12" s="27">
        <f t="shared" si="0"/>
        <v>5.6184601047163678</v>
      </c>
      <c r="O12" s="152">
        <f t="shared" si="1"/>
        <v>5.4571875973208535</v>
      </c>
      <c r="P12" s="52">
        <f t="shared" si="8"/>
        <v>-2.8704040678358744E-2</v>
      </c>
    </row>
    <row r="13" spans="1:16" ht="20.100000000000001" customHeight="1" x14ac:dyDescent="0.25">
      <c r="A13" s="8" t="s">
        <v>179</v>
      </c>
      <c r="B13" s="19">
        <v>2993.12</v>
      </c>
      <c r="C13" s="140">
        <v>3641.4399999999996</v>
      </c>
      <c r="D13" s="247">
        <f t="shared" si="2"/>
        <v>3.8282226542140821E-2</v>
      </c>
      <c r="E13" s="215">
        <f t="shared" si="3"/>
        <v>4.5530987714245477E-2</v>
      </c>
      <c r="F13" s="52">
        <f t="shared" si="4"/>
        <v>0.21660341048805251</v>
      </c>
      <c r="H13" s="19">
        <v>2101.79</v>
      </c>
      <c r="I13" s="140">
        <v>2422.6999999999998</v>
      </c>
      <c r="J13" s="247">
        <f t="shared" si="5"/>
        <v>4.9685148599204532E-2</v>
      </c>
      <c r="K13" s="215">
        <f t="shared" si="6"/>
        <v>5.5905425013799838E-2</v>
      </c>
      <c r="L13" s="52">
        <f t="shared" si="7"/>
        <v>0.15268414066105551</v>
      </c>
      <c r="N13" s="27">
        <f t="shared" si="0"/>
        <v>7.0220706152777037</v>
      </c>
      <c r="O13" s="152">
        <f t="shared" si="1"/>
        <v>6.6531372204402661</v>
      </c>
      <c r="P13" s="52">
        <f t="shared" si="8"/>
        <v>-5.2539117740394194E-2</v>
      </c>
    </row>
    <row r="14" spans="1:16" ht="20.100000000000001" customHeight="1" x14ac:dyDescent="0.25">
      <c r="A14" s="8" t="s">
        <v>170</v>
      </c>
      <c r="B14" s="19">
        <v>1621.29</v>
      </c>
      <c r="C14" s="140">
        <v>1647.62</v>
      </c>
      <c r="D14" s="247">
        <f t="shared" si="2"/>
        <v>2.0736419211561007E-2</v>
      </c>
      <c r="E14" s="215">
        <f t="shared" si="3"/>
        <v>2.0601126471325941E-2</v>
      </c>
      <c r="F14" s="52">
        <f t="shared" si="4"/>
        <v>1.6240154444917273E-2</v>
      </c>
      <c r="H14" s="19">
        <v>1483.7759999999998</v>
      </c>
      <c r="I14" s="140">
        <v>1470.6019999999999</v>
      </c>
      <c r="J14" s="247">
        <f t="shared" si="5"/>
        <v>3.5075640786155271E-2</v>
      </c>
      <c r="K14" s="215">
        <f t="shared" si="6"/>
        <v>3.3935126031346872E-2</v>
      </c>
      <c r="L14" s="52">
        <f t="shared" si="7"/>
        <v>-8.8786986714975702E-3</v>
      </c>
      <c r="N14" s="27">
        <f t="shared" si="0"/>
        <v>9.1518235479155479</v>
      </c>
      <c r="O14" s="152">
        <f t="shared" si="1"/>
        <v>8.9256139158301053</v>
      </c>
      <c r="P14" s="52">
        <f t="shared" si="8"/>
        <v>-2.4717438104121321E-2</v>
      </c>
    </row>
    <row r="15" spans="1:16" ht="20.100000000000001" customHeight="1" x14ac:dyDescent="0.25">
      <c r="A15" s="8" t="s">
        <v>180</v>
      </c>
      <c r="B15" s="19">
        <v>309.14999999999998</v>
      </c>
      <c r="C15" s="140">
        <v>418.75</v>
      </c>
      <c r="D15" s="247">
        <f t="shared" si="2"/>
        <v>3.9540514030519435E-3</v>
      </c>
      <c r="E15" s="215">
        <f t="shared" si="3"/>
        <v>5.2358685314986093E-3</v>
      </c>
      <c r="F15" s="52">
        <f t="shared" si="4"/>
        <v>0.35452045932395287</v>
      </c>
      <c r="H15" s="19">
        <v>921.55000000000007</v>
      </c>
      <c r="I15" s="140">
        <v>1345.576</v>
      </c>
      <c r="J15" s="247">
        <f t="shared" si="5"/>
        <v>2.1784930317299511E-2</v>
      </c>
      <c r="K15" s="215">
        <f t="shared" si="6"/>
        <v>3.1050067349803416E-2</v>
      </c>
      <c r="L15" s="52">
        <f t="shared" si="7"/>
        <v>0.46012261949975575</v>
      </c>
      <c r="N15" s="27">
        <f t="shared" si="0"/>
        <v>29.809154132298239</v>
      </c>
      <c r="O15" s="152">
        <f t="shared" si="1"/>
        <v>32.133158208955223</v>
      </c>
      <c r="P15" s="52">
        <f t="shared" si="8"/>
        <v>7.7962764939342011E-2</v>
      </c>
    </row>
    <row r="16" spans="1:16" ht="20.100000000000001" customHeight="1" x14ac:dyDescent="0.25">
      <c r="A16" s="8" t="s">
        <v>176</v>
      </c>
      <c r="B16" s="19">
        <v>1354.98</v>
      </c>
      <c r="C16" s="140">
        <v>2051.41</v>
      </c>
      <c r="D16" s="247">
        <f t="shared" si="2"/>
        <v>1.7330294582265319E-2</v>
      </c>
      <c r="E16" s="215">
        <f t="shared" si="3"/>
        <v>2.5649941645854477E-2</v>
      </c>
      <c r="F16" s="52">
        <f t="shared" si="4"/>
        <v>0.51397806609691643</v>
      </c>
      <c r="H16" s="19">
        <v>993.18099999999993</v>
      </c>
      <c r="I16" s="140">
        <v>1032.8009999999999</v>
      </c>
      <c r="J16" s="247">
        <f t="shared" si="5"/>
        <v>2.3478247384803693E-2</v>
      </c>
      <c r="K16" s="215">
        <f t="shared" si="6"/>
        <v>2.3832574755305026E-2</v>
      </c>
      <c r="L16" s="52">
        <f t="shared" si="7"/>
        <v>3.9892023709676289E-2</v>
      </c>
      <c r="N16" s="27">
        <f t="shared" si="0"/>
        <v>7.329857267265937</v>
      </c>
      <c r="O16" s="152">
        <f t="shared" si="1"/>
        <v>5.0345908423962058</v>
      </c>
      <c r="P16" s="52">
        <f t="shared" si="8"/>
        <v>-0.31313930697123571</v>
      </c>
    </row>
    <row r="17" spans="1:16" ht="20.100000000000001" customHeight="1" x14ac:dyDescent="0.25">
      <c r="A17" s="8" t="s">
        <v>202</v>
      </c>
      <c r="B17" s="19">
        <v>663.22</v>
      </c>
      <c r="C17" s="140">
        <v>569.29</v>
      </c>
      <c r="D17" s="247">
        <f t="shared" si="2"/>
        <v>8.4826329339547472E-3</v>
      </c>
      <c r="E17" s="215">
        <f t="shared" si="3"/>
        <v>7.1181554538432079E-3</v>
      </c>
      <c r="F17" s="52">
        <f t="shared" si="4"/>
        <v>-0.14162721268960535</v>
      </c>
      <c r="H17" s="19">
        <v>630.88200000000006</v>
      </c>
      <c r="I17" s="140">
        <v>728.03499999999997</v>
      </c>
      <c r="J17" s="247">
        <f t="shared" si="5"/>
        <v>1.4913700188203082E-2</v>
      </c>
      <c r="K17" s="215">
        <f t="shared" si="6"/>
        <v>1.6799895199538433E-2</v>
      </c>
      <c r="L17" s="52">
        <f t="shared" si="7"/>
        <v>0.15399551738676948</v>
      </c>
      <c r="N17" s="27">
        <f t="shared" si="0"/>
        <v>9.5124091553330725</v>
      </c>
      <c r="O17" s="152">
        <f t="shared" si="1"/>
        <v>12.788473361555621</v>
      </c>
      <c r="P17" s="52">
        <f t="shared" si="8"/>
        <v>0.34439900058187084</v>
      </c>
    </row>
    <row r="18" spans="1:16" ht="20.100000000000001" customHeight="1" x14ac:dyDescent="0.25">
      <c r="A18" s="8" t="s">
        <v>175</v>
      </c>
      <c r="B18" s="19">
        <v>1278.1199999999999</v>
      </c>
      <c r="C18" s="140">
        <v>766.66000000000008</v>
      </c>
      <c r="D18" s="247">
        <f t="shared" si="2"/>
        <v>1.6347249488173218E-2</v>
      </c>
      <c r="E18" s="215">
        <f t="shared" si="3"/>
        <v>9.5859844020506849E-3</v>
      </c>
      <c r="F18" s="52">
        <f t="shared" si="4"/>
        <v>-0.40016586861953485</v>
      </c>
      <c r="H18" s="19">
        <v>763.875</v>
      </c>
      <c r="I18" s="140">
        <v>563.45900000000006</v>
      </c>
      <c r="J18" s="247">
        <f t="shared" si="5"/>
        <v>1.8057580864985257E-2</v>
      </c>
      <c r="K18" s="215">
        <f t="shared" si="6"/>
        <v>1.3002193780843954E-2</v>
      </c>
      <c r="L18" s="52">
        <f t="shared" si="7"/>
        <v>-0.26236753395516277</v>
      </c>
      <c r="N18" s="27">
        <f t="shared" si="0"/>
        <v>5.9765514975119718</v>
      </c>
      <c r="O18" s="152">
        <f t="shared" si="1"/>
        <v>7.3495291263402294</v>
      </c>
      <c r="P18" s="52">
        <f t="shared" si="8"/>
        <v>0.22972739871811124</v>
      </c>
    </row>
    <row r="19" spans="1:16" ht="20.100000000000001" customHeight="1" x14ac:dyDescent="0.25">
      <c r="A19" s="8" t="s">
        <v>186</v>
      </c>
      <c r="B19" s="19">
        <v>1406.95</v>
      </c>
      <c r="C19" s="140">
        <v>966.74</v>
      </c>
      <c r="D19" s="247">
        <f t="shared" si="2"/>
        <v>1.7994994732407999E-2</v>
      </c>
      <c r="E19" s="215">
        <f t="shared" si="3"/>
        <v>1.2087698015859023E-2</v>
      </c>
      <c r="F19" s="52">
        <f t="shared" si="4"/>
        <v>-0.31288247627847471</v>
      </c>
      <c r="H19" s="19">
        <v>774.29099999999994</v>
      </c>
      <c r="I19" s="140">
        <v>545.51</v>
      </c>
      <c r="J19" s="247">
        <f t="shared" si="5"/>
        <v>1.8303809321590963E-2</v>
      </c>
      <c r="K19" s="215">
        <f t="shared" si="6"/>
        <v>1.2588008585164465E-2</v>
      </c>
      <c r="L19" s="52">
        <f t="shared" si="7"/>
        <v>-0.29547159917911997</v>
      </c>
      <c r="N19" s="27">
        <f t="shared" si="0"/>
        <v>5.5033298980063252</v>
      </c>
      <c r="O19" s="152">
        <f t="shared" si="1"/>
        <v>5.642778823675445</v>
      </c>
      <c r="P19" s="52">
        <f t="shared" si="8"/>
        <v>2.5339008973392193E-2</v>
      </c>
    </row>
    <row r="20" spans="1:16" ht="20.100000000000001" customHeight="1" x14ac:dyDescent="0.25">
      <c r="A20" s="8" t="s">
        <v>167</v>
      </c>
      <c r="B20" s="19">
        <v>887.72</v>
      </c>
      <c r="C20" s="140">
        <v>860.15</v>
      </c>
      <c r="D20" s="247">
        <f t="shared" si="2"/>
        <v>1.1354004565800652E-2</v>
      </c>
      <c r="E20" s="215">
        <f t="shared" si="3"/>
        <v>1.0754942847447234E-2</v>
      </c>
      <c r="F20" s="52">
        <f t="shared" si="4"/>
        <v>-3.1057090073446637E-2</v>
      </c>
      <c r="H20" s="19">
        <v>484.97700000000003</v>
      </c>
      <c r="I20" s="140">
        <v>500.678</v>
      </c>
      <c r="J20" s="247">
        <f t="shared" si="5"/>
        <v>1.1464587000697699E-2</v>
      </c>
      <c r="K20" s="215">
        <f t="shared" si="6"/>
        <v>1.1553480160589127E-2</v>
      </c>
      <c r="L20" s="52">
        <f t="shared" si="7"/>
        <v>3.237473117281843E-2</v>
      </c>
      <c r="N20" s="27">
        <f t="shared" si="0"/>
        <v>5.4631753255531024</v>
      </c>
      <c r="O20" s="152">
        <f t="shared" si="1"/>
        <v>5.8208219496599432</v>
      </c>
      <c r="P20" s="52">
        <f t="shared" si="8"/>
        <v>6.5464972803272056E-2</v>
      </c>
    </row>
    <row r="21" spans="1:16" ht="20.100000000000001" customHeight="1" x14ac:dyDescent="0.25">
      <c r="A21" s="8" t="s">
        <v>192</v>
      </c>
      <c r="B21" s="19">
        <v>661.85</v>
      </c>
      <c r="C21" s="140">
        <v>696.28</v>
      </c>
      <c r="D21" s="247">
        <f t="shared" si="2"/>
        <v>8.4651105324597409E-3</v>
      </c>
      <c r="E21" s="215">
        <f t="shared" si="3"/>
        <v>8.7059833817596452E-3</v>
      </c>
      <c r="F21" s="52">
        <f t="shared" si="4"/>
        <v>5.2020850645916668E-2</v>
      </c>
      <c r="H21" s="19">
        <v>381.73099999999999</v>
      </c>
      <c r="I21" s="140">
        <v>356.73199999999997</v>
      </c>
      <c r="J21" s="247">
        <f t="shared" si="5"/>
        <v>9.0239088871499739E-3</v>
      </c>
      <c r="K21" s="215">
        <f t="shared" si="6"/>
        <v>8.2318298080748097E-3</v>
      </c>
      <c r="L21" s="52">
        <f t="shared" si="7"/>
        <v>-6.5488524641698007E-2</v>
      </c>
      <c r="N21" s="27">
        <f t="shared" si="0"/>
        <v>5.7676361713379167</v>
      </c>
      <c r="O21" s="152">
        <f t="shared" si="1"/>
        <v>5.1233986327339576</v>
      </c>
      <c r="P21" s="52">
        <f t="shared" si="8"/>
        <v>-0.11169871321035765</v>
      </c>
    </row>
    <row r="22" spans="1:16" ht="20.100000000000001" customHeight="1" x14ac:dyDescent="0.25">
      <c r="A22" s="8" t="s">
        <v>173</v>
      </c>
      <c r="B22" s="19">
        <v>1165.23</v>
      </c>
      <c r="C22" s="140">
        <v>796.31999999999994</v>
      </c>
      <c r="D22" s="247">
        <f t="shared" si="2"/>
        <v>1.4903378024836541E-2</v>
      </c>
      <c r="E22" s="215">
        <f t="shared" si="3"/>
        <v>9.9568401886638153E-3</v>
      </c>
      <c r="F22" s="52">
        <f t="shared" si="4"/>
        <v>-0.31659843979300228</v>
      </c>
      <c r="H22" s="19">
        <v>437.93499999999995</v>
      </c>
      <c r="I22" s="140">
        <v>336.37599999999998</v>
      </c>
      <c r="J22" s="247">
        <f t="shared" si="5"/>
        <v>1.0352540240363041E-2</v>
      </c>
      <c r="K22" s="215">
        <f t="shared" si="6"/>
        <v>7.7621014753960181E-3</v>
      </c>
      <c r="L22" s="52">
        <f t="shared" si="7"/>
        <v>-0.23190427803212801</v>
      </c>
      <c r="N22" s="27">
        <f t="shared" si="0"/>
        <v>3.7583567192743055</v>
      </c>
      <c r="O22" s="152">
        <f t="shared" si="1"/>
        <v>4.2241310026120154</v>
      </c>
      <c r="P22" s="52">
        <f t="shared" si="8"/>
        <v>0.123930302025095</v>
      </c>
    </row>
    <row r="23" spans="1:16" ht="20.100000000000001" customHeight="1" x14ac:dyDescent="0.25">
      <c r="A23" s="8" t="s">
        <v>177</v>
      </c>
      <c r="B23" s="19">
        <v>601.76</v>
      </c>
      <c r="C23" s="140">
        <v>549.02</v>
      </c>
      <c r="D23" s="247">
        <f t="shared" si="2"/>
        <v>7.6965549807554191E-3</v>
      </c>
      <c r="E23" s="215">
        <f t="shared" si="3"/>
        <v>6.8647081580020695E-3</v>
      </c>
      <c r="F23" s="52">
        <f t="shared" si="4"/>
        <v>-8.7642914118585505E-2</v>
      </c>
      <c r="H23" s="19">
        <v>320.78199999999998</v>
      </c>
      <c r="I23" s="140">
        <v>299.161</v>
      </c>
      <c r="J23" s="247">
        <f t="shared" si="5"/>
        <v>7.5831083685572905E-3</v>
      </c>
      <c r="K23" s="215">
        <f t="shared" si="6"/>
        <v>6.9033404270249614E-3</v>
      </c>
      <c r="L23" s="52">
        <f t="shared" si="7"/>
        <v>-6.7400914016372437E-2</v>
      </c>
      <c r="N23" s="27">
        <f t="shared" si="0"/>
        <v>5.3307298590800309</v>
      </c>
      <c r="O23" s="152">
        <f t="shared" si="1"/>
        <v>5.4490000364285454</v>
      </c>
      <c r="P23" s="52">
        <f t="shared" si="8"/>
        <v>2.2186488618825884E-2</v>
      </c>
    </row>
    <row r="24" spans="1:16" ht="20.100000000000001" customHeight="1" x14ac:dyDescent="0.25">
      <c r="A24" s="8" t="s">
        <v>184</v>
      </c>
      <c r="B24" s="19">
        <v>339.11</v>
      </c>
      <c r="C24" s="140">
        <v>308.5</v>
      </c>
      <c r="D24" s="247">
        <f t="shared" si="2"/>
        <v>4.3372420226069699E-3</v>
      </c>
      <c r="E24" s="215">
        <f t="shared" si="3"/>
        <v>3.8573503091756918E-3</v>
      </c>
      <c r="F24" s="52">
        <f t="shared" si="4"/>
        <v>-9.0265695497036391E-2</v>
      </c>
      <c r="H24" s="19">
        <v>245.89699999999999</v>
      </c>
      <c r="I24" s="140">
        <v>244.20699999999999</v>
      </c>
      <c r="J24" s="247">
        <f t="shared" si="5"/>
        <v>5.8128685478085803E-3</v>
      </c>
      <c r="K24" s="215">
        <f t="shared" si="6"/>
        <v>5.6352400736141561E-3</v>
      </c>
      <c r="L24" s="52">
        <f t="shared" si="7"/>
        <v>-6.8727963334241481E-3</v>
      </c>
      <c r="N24" s="27">
        <f t="shared" si="0"/>
        <v>7.2512459084073013</v>
      </c>
      <c r="O24" s="152">
        <f t="shared" si="1"/>
        <v>7.9159481361426254</v>
      </c>
      <c r="P24" s="52">
        <f t="shared" si="8"/>
        <v>9.1667312918549529E-2</v>
      </c>
    </row>
    <row r="25" spans="1:16" ht="20.100000000000001" customHeight="1" x14ac:dyDescent="0.25">
      <c r="A25" s="8" t="s">
        <v>193</v>
      </c>
      <c r="B25" s="19">
        <v>182.35000000000002</v>
      </c>
      <c r="C25" s="140">
        <v>424.8</v>
      </c>
      <c r="D25" s="247">
        <f t="shared" si="2"/>
        <v>2.3322700092075757E-3</v>
      </c>
      <c r="E25" s="215">
        <f t="shared" si="3"/>
        <v>5.3115151096850373E-3</v>
      </c>
      <c r="F25" s="52">
        <f t="shared" si="4"/>
        <v>1.3295859610638878</v>
      </c>
      <c r="H25" s="19">
        <v>118.273</v>
      </c>
      <c r="I25" s="140">
        <v>230.577</v>
      </c>
      <c r="J25" s="247">
        <f t="shared" si="5"/>
        <v>2.7959080499353967E-3</v>
      </c>
      <c r="K25" s="215">
        <f t="shared" si="6"/>
        <v>5.320718695425321E-3</v>
      </c>
      <c r="L25" s="52">
        <f t="shared" si="7"/>
        <v>0.94953201491464667</v>
      </c>
      <c r="N25" s="27">
        <f t="shared" si="0"/>
        <v>6.4860433232794072</v>
      </c>
      <c r="O25" s="152">
        <f t="shared" si="1"/>
        <v>5.4278954802259882</v>
      </c>
      <c r="P25" s="52">
        <f t="shared" si="8"/>
        <v>-0.16314227184631402</v>
      </c>
    </row>
    <row r="26" spans="1:16" ht="20.100000000000001" customHeight="1" x14ac:dyDescent="0.25">
      <c r="A26" s="8" t="s">
        <v>183</v>
      </c>
      <c r="B26" s="19">
        <v>504.07</v>
      </c>
      <c r="C26" s="140">
        <v>400.53</v>
      </c>
      <c r="D26" s="247">
        <f t="shared" si="2"/>
        <v>6.4470926434947217E-3</v>
      </c>
      <c r="E26" s="215">
        <f t="shared" si="3"/>
        <v>5.0080535472743588E-3</v>
      </c>
      <c r="F26" s="52">
        <f t="shared" si="4"/>
        <v>-0.20540797905052874</v>
      </c>
      <c r="H26" s="19">
        <v>305.09899999999999</v>
      </c>
      <c r="I26" s="140">
        <v>227.03300000000002</v>
      </c>
      <c r="J26" s="247">
        <f t="shared" si="5"/>
        <v>7.2123709564079676E-3</v>
      </c>
      <c r="K26" s="215">
        <f t="shared" si="6"/>
        <v>5.2389385219622818E-3</v>
      </c>
      <c r="L26" s="52">
        <f t="shared" si="7"/>
        <v>-0.25587104513616882</v>
      </c>
      <c r="N26" s="27">
        <f t="shared" si="0"/>
        <v>6.0527109330053364</v>
      </c>
      <c r="O26" s="152">
        <f t="shared" si="1"/>
        <v>5.6683144833096151</v>
      </c>
      <c r="P26" s="52">
        <f t="shared" si="8"/>
        <v>-6.3508146011007002E-2</v>
      </c>
    </row>
    <row r="27" spans="1:16" ht="20.100000000000001" customHeight="1" x14ac:dyDescent="0.25">
      <c r="A27" s="8" t="s">
        <v>178</v>
      </c>
      <c r="B27" s="19">
        <v>406.09000000000003</v>
      </c>
      <c r="C27" s="140">
        <v>388.35</v>
      </c>
      <c r="D27" s="247">
        <f t="shared" si="2"/>
        <v>5.1939211847496815E-3</v>
      </c>
      <c r="E27" s="215">
        <f t="shared" si="3"/>
        <v>4.855760105570114E-3</v>
      </c>
      <c r="F27" s="52">
        <f t="shared" si="4"/>
        <v>-4.3684897436528869E-2</v>
      </c>
      <c r="H27" s="19">
        <v>216.45999999999998</v>
      </c>
      <c r="I27" s="140">
        <v>226.661</v>
      </c>
      <c r="J27" s="247">
        <f t="shared" si="5"/>
        <v>5.1169942124492992E-3</v>
      </c>
      <c r="K27" s="215">
        <f t="shared" si="6"/>
        <v>5.2303543728290276E-3</v>
      </c>
      <c r="L27" s="52">
        <f t="shared" si="7"/>
        <v>4.7126489882657406E-2</v>
      </c>
      <c r="N27" s="27">
        <f t="shared" ref="N27" si="9">(H27/B27)*10</f>
        <v>5.3303454899160272</v>
      </c>
      <c r="O27" s="152">
        <f t="shared" ref="O27" si="10">(I27/C27)*10</f>
        <v>5.8365134543581823</v>
      </c>
      <c r="P27" s="52">
        <f t="shared" ref="P27" si="11">(O27-N27)/N27</f>
        <v>9.4959691712240044E-2</v>
      </c>
    </row>
    <row r="28" spans="1:16" ht="20.100000000000001" customHeight="1" x14ac:dyDescent="0.25">
      <c r="A28" s="8" t="s">
        <v>194</v>
      </c>
      <c r="B28" s="19">
        <v>417.26</v>
      </c>
      <c r="C28" s="140">
        <v>375.37</v>
      </c>
      <c r="D28" s="247">
        <f t="shared" si="2"/>
        <v>5.3367863122673592E-3</v>
      </c>
      <c r="E28" s="215">
        <f t="shared" si="3"/>
        <v>4.6934638105519599E-3</v>
      </c>
      <c r="F28" s="52">
        <f t="shared" si="4"/>
        <v>-0.10039304031059768</v>
      </c>
      <c r="H28" s="19">
        <v>232.886</v>
      </c>
      <c r="I28" s="140">
        <v>208.95</v>
      </c>
      <c r="J28" s="247">
        <f t="shared" si="5"/>
        <v>5.5052957320542708E-3</v>
      </c>
      <c r="K28" s="215">
        <f t="shared" si="6"/>
        <v>4.8216611865412456E-3</v>
      </c>
      <c r="L28" s="52">
        <f t="shared" si="7"/>
        <v>-0.10277990089571724</v>
      </c>
      <c r="N28" s="27">
        <f t="shared" si="0"/>
        <v>5.5813162057230503</v>
      </c>
      <c r="O28" s="152">
        <f t="shared" si="1"/>
        <v>5.5665077123904405</v>
      </c>
      <c r="P28" s="52">
        <f t="shared" si="8"/>
        <v>-2.6532260109945502E-3</v>
      </c>
    </row>
    <row r="29" spans="1:16" ht="20.100000000000001" customHeight="1" x14ac:dyDescent="0.25">
      <c r="A29" s="8" t="s">
        <v>182</v>
      </c>
      <c r="B29" s="19">
        <v>251.66</v>
      </c>
      <c r="C29" s="140">
        <v>250.26000000000002</v>
      </c>
      <c r="D29" s="247">
        <f t="shared" si="2"/>
        <v>3.2187500439658811E-3</v>
      </c>
      <c r="E29" s="215">
        <f t="shared" si="3"/>
        <v>3.129142587923205E-3</v>
      </c>
      <c r="F29" s="52">
        <f>(C29-B29)/B29</f>
        <v>-5.5630612731462185E-3</v>
      </c>
      <c r="H29" s="19">
        <v>223.68700000000001</v>
      </c>
      <c r="I29" s="140">
        <v>208.10599999999999</v>
      </c>
      <c r="J29" s="247">
        <f t="shared" si="5"/>
        <v>5.2878364797197932E-3</v>
      </c>
      <c r="K29" s="215">
        <f t="shared" si="6"/>
        <v>4.802185321303434E-3</v>
      </c>
      <c r="L29" s="52">
        <f>(I29-H29)/H29</f>
        <v>-6.9655366650721848E-2</v>
      </c>
      <c r="N29" s="27">
        <f t="shared" si="0"/>
        <v>8.888460621473417</v>
      </c>
      <c r="O29" s="152">
        <f t="shared" si="1"/>
        <v>8.3155917845440737</v>
      </c>
      <c r="P29" s="52">
        <f>(O29-N29)/N29</f>
        <v>-6.4450849401904681E-2</v>
      </c>
    </row>
    <row r="30" spans="1:16" ht="20.100000000000001" customHeight="1" x14ac:dyDescent="0.25">
      <c r="A30" s="8" t="s">
        <v>231</v>
      </c>
      <c r="B30" s="19"/>
      <c r="C30" s="140">
        <v>182.52</v>
      </c>
      <c r="D30" s="247">
        <f t="shared" si="2"/>
        <v>0</v>
      </c>
      <c r="E30" s="215">
        <f t="shared" si="3"/>
        <v>2.2821509835680627E-3</v>
      </c>
      <c r="F30" s="52"/>
      <c r="H30" s="19"/>
      <c r="I30" s="140">
        <v>155.04599999999999</v>
      </c>
      <c r="J30" s="247">
        <f t="shared" si="5"/>
        <v>0</v>
      </c>
      <c r="K30" s="215">
        <f t="shared" si="6"/>
        <v>3.5777902863291409E-3</v>
      </c>
      <c r="L30" s="52"/>
      <c r="N30" s="27"/>
      <c r="O30" s="152">
        <f t="shared" si="1"/>
        <v>8.4947403024326089</v>
      </c>
      <c r="P30" s="52"/>
    </row>
    <row r="31" spans="1:16" ht="20.100000000000001" customHeight="1" x14ac:dyDescent="0.25">
      <c r="A31" s="8" t="s">
        <v>189</v>
      </c>
      <c r="B31" s="19">
        <v>419.72</v>
      </c>
      <c r="C31" s="140">
        <v>300.92</v>
      </c>
      <c r="D31" s="247">
        <f t="shared" si="2"/>
        <v>5.3682498945138669E-3</v>
      </c>
      <c r="E31" s="215">
        <f t="shared" si="3"/>
        <v>3.7625732740264157E-3</v>
      </c>
      <c r="F31" s="52">
        <f t="shared" si="4"/>
        <v>-0.28304584008386546</v>
      </c>
      <c r="H31" s="19">
        <v>205.37700000000001</v>
      </c>
      <c r="I31" s="140">
        <v>145.715</v>
      </c>
      <c r="J31" s="247">
        <f t="shared" si="5"/>
        <v>4.8549982461895949E-3</v>
      </c>
      <c r="K31" s="215">
        <f t="shared" si="6"/>
        <v>3.3624712122366962E-3</v>
      </c>
      <c r="L31" s="52">
        <f t="shared" si="7"/>
        <v>-0.29049990992175367</v>
      </c>
      <c r="N31" s="27">
        <f t="shared" si="0"/>
        <v>4.8931906985609448</v>
      </c>
      <c r="O31" s="152">
        <f t="shared" si="1"/>
        <v>4.8423168948557755</v>
      </c>
      <c r="P31" s="52">
        <f t="shared" si="8"/>
        <v>-1.0396856946558593E-2</v>
      </c>
    </row>
    <row r="32" spans="1:16" ht="20.100000000000001" customHeight="1" thickBot="1" x14ac:dyDescent="0.3">
      <c r="A32" s="8" t="s">
        <v>17</v>
      </c>
      <c r="B32" s="19">
        <f>B33-SUM(B7:B31)</f>
        <v>2913.559999999954</v>
      </c>
      <c r="C32" s="140">
        <f>C33-SUM(C7:C31)</f>
        <v>2333.070000000007</v>
      </c>
      <c r="D32" s="247">
        <f t="shared" si="2"/>
        <v>3.7264648248021476E-2</v>
      </c>
      <c r="E32" s="215">
        <f t="shared" si="3"/>
        <v>2.9171696226348652E-2</v>
      </c>
      <c r="F32" s="52">
        <f t="shared" si="4"/>
        <v>-0.19923735910705673</v>
      </c>
      <c r="H32" s="19">
        <f>H33-SUM(H7:H31)</f>
        <v>2381.8339999999953</v>
      </c>
      <c r="I32" s="140">
        <f>I33-SUM(I7:I31)</f>
        <v>1719.1919999999809</v>
      </c>
      <c r="J32" s="247">
        <f t="shared" si="5"/>
        <v>5.6305233267185346E-2</v>
      </c>
      <c r="K32" s="215">
        <f t="shared" si="6"/>
        <v>3.9671506765312878E-2</v>
      </c>
      <c r="L32" s="52">
        <f t="shared" si="7"/>
        <v>-0.27820662565066068</v>
      </c>
      <c r="N32" s="27">
        <f t="shared" si="0"/>
        <v>8.1749955381046995</v>
      </c>
      <c r="O32" s="152">
        <f t="shared" si="1"/>
        <v>7.3687973356992114</v>
      </c>
      <c r="P32" s="52">
        <f t="shared" si="8"/>
        <v>-9.8617570939053753E-2</v>
      </c>
    </row>
    <row r="33" spans="1:16" ht="26.25" customHeight="1" thickBot="1" x14ac:dyDescent="0.3">
      <c r="A33" s="12" t="s">
        <v>18</v>
      </c>
      <c r="B33" s="17">
        <v>78185.629999999961</v>
      </c>
      <c r="C33" s="145">
        <v>79977.180000000008</v>
      </c>
      <c r="D33" s="243">
        <f>SUM(D7:D32)</f>
        <v>0.99999999999999989</v>
      </c>
      <c r="E33" s="244">
        <f>SUM(E7:E32)</f>
        <v>1.0000000000000002</v>
      </c>
      <c r="F33" s="57">
        <f t="shared" si="4"/>
        <v>2.2914057225094271E-2</v>
      </c>
      <c r="G33" s="1"/>
      <c r="H33" s="17">
        <v>42302.177999999985</v>
      </c>
      <c r="I33" s="145">
        <v>43335.686999999991</v>
      </c>
      <c r="J33" s="243">
        <f>SUM(J7:J32)</f>
        <v>1</v>
      </c>
      <c r="K33" s="244">
        <f>SUM(K7:K32)</f>
        <v>0.99999999999999967</v>
      </c>
      <c r="L33" s="57">
        <f t="shared" si="7"/>
        <v>2.4431578913029155E-2</v>
      </c>
      <c r="N33" s="29">
        <f t="shared" si="0"/>
        <v>5.4104799053227559</v>
      </c>
      <c r="O33" s="146">
        <f t="shared" si="1"/>
        <v>5.4185065039802582</v>
      </c>
      <c r="P33" s="57">
        <f t="shared" si="8"/>
        <v>1.483528041496997E-3</v>
      </c>
    </row>
    <row r="35" spans="1:16" ht="15.75" thickBot="1" x14ac:dyDescent="0.3"/>
    <row r="36" spans="1:16" x14ac:dyDescent="0.25">
      <c r="A36" s="372" t="s">
        <v>2</v>
      </c>
      <c r="B36" s="366" t="s">
        <v>1</v>
      </c>
      <c r="C36" s="359"/>
      <c r="D36" s="366" t="s">
        <v>104</v>
      </c>
      <c r="E36" s="359"/>
      <c r="F36" s="130" t="s">
        <v>0</v>
      </c>
      <c r="H36" s="375" t="s">
        <v>19</v>
      </c>
      <c r="I36" s="376"/>
      <c r="J36" s="366" t="s">
        <v>104</v>
      </c>
      <c r="K36" s="364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3"/>
      <c r="B37" s="367" t="str">
        <f>B5</f>
        <v>jan-fev</v>
      </c>
      <c r="C37" s="361"/>
      <c r="D37" s="367" t="str">
        <f>B5</f>
        <v>jan-fev</v>
      </c>
      <c r="E37" s="361"/>
      <c r="F37" s="131" t="str">
        <f>F5</f>
        <v>2025/2024</v>
      </c>
      <c r="H37" s="356" t="str">
        <f>B5</f>
        <v>jan-fev</v>
      </c>
      <c r="I37" s="361"/>
      <c r="J37" s="367" t="str">
        <f>B5</f>
        <v>jan-fev</v>
      </c>
      <c r="K37" s="357"/>
      <c r="L37" s="131" t="str">
        <f>L5</f>
        <v>2025/2024</v>
      </c>
      <c r="N37" s="356" t="str">
        <f>B5</f>
        <v>jan-fev</v>
      </c>
      <c r="O37" s="357"/>
      <c r="P37" s="131" t="str">
        <f>P5</f>
        <v>2025/2024</v>
      </c>
    </row>
    <row r="38" spans="1:16" ht="19.5" customHeight="1" thickBot="1" x14ac:dyDescent="0.3">
      <c r="A38" s="374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166</v>
      </c>
      <c r="B39" s="39">
        <v>26026.65</v>
      </c>
      <c r="C39" s="147">
        <v>27774.35</v>
      </c>
      <c r="D39" s="247">
        <f t="shared" ref="D39:D61" si="12">B39/$B$62</f>
        <v>0.42699510967787663</v>
      </c>
      <c r="E39" s="246">
        <f t="shared" ref="E39:E61" si="13">C39/$C$62</f>
        <v>0.44069628310198422</v>
      </c>
      <c r="F39" s="52">
        <f>(C39-B39)/B39</f>
        <v>6.7150401607582885E-2</v>
      </c>
      <c r="H39" s="39">
        <v>10719.545</v>
      </c>
      <c r="I39" s="147">
        <v>11319.43</v>
      </c>
      <c r="J39" s="247">
        <f t="shared" ref="J39:J61" si="14">H39/$H$62</f>
        <v>0.38321112955273789</v>
      </c>
      <c r="K39" s="246">
        <f t="shared" ref="K39:K61" si="15">I39/$I$62</f>
        <v>0.39876976854476731</v>
      </c>
      <c r="L39" s="52">
        <f>(I39-H39)/H39</f>
        <v>5.5961796885968591E-2</v>
      </c>
      <c r="N39" s="27">
        <f t="shared" ref="N39:N62" si="16">(H39/B39)*10</f>
        <v>4.118680275794234</v>
      </c>
      <c r="O39" s="151">
        <f t="shared" ref="O39:O62" si="17">(I39/C39)*10</f>
        <v>4.0754977164182069</v>
      </c>
      <c r="P39" s="61">
        <f t="shared" si="8"/>
        <v>-1.0484562161771568E-2</v>
      </c>
    </row>
    <row r="40" spans="1:16" ht="20.100000000000001" customHeight="1" x14ac:dyDescent="0.25">
      <c r="A40" s="38" t="s">
        <v>171</v>
      </c>
      <c r="B40" s="19">
        <v>9540.7099999999991</v>
      </c>
      <c r="C40" s="140">
        <v>10497.49</v>
      </c>
      <c r="D40" s="247">
        <f t="shared" si="12"/>
        <v>0.15652558100465538</v>
      </c>
      <c r="E40" s="215">
        <f t="shared" si="13"/>
        <v>0.16656392768508527</v>
      </c>
      <c r="F40" s="52">
        <f t="shared" ref="F40:F62" si="18">(C40-B40)/B40</f>
        <v>0.10028394113226381</v>
      </c>
      <c r="H40" s="19">
        <v>4280.9679999999998</v>
      </c>
      <c r="I40" s="140">
        <v>4856.8389999999999</v>
      </c>
      <c r="J40" s="247">
        <f t="shared" si="14"/>
        <v>0.15303957237542498</v>
      </c>
      <c r="K40" s="215">
        <f t="shared" si="15"/>
        <v>0.1711005380915116</v>
      </c>
      <c r="L40" s="52">
        <f t="shared" ref="L40:L62" si="19">(I40-H40)/H40</f>
        <v>0.13451887517028863</v>
      </c>
      <c r="N40" s="27">
        <f t="shared" si="16"/>
        <v>4.4870538985044099</v>
      </c>
      <c r="O40" s="152">
        <f t="shared" si="17"/>
        <v>4.6266669460985437</v>
      </c>
      <c r="P40" s="52">
        <f t="shared" si="8"/>
        <v>3.1114635739202614E-2</v>
      </c>
    </row>
    <row r="41" spans="1:16" ht="20.100000000000001" customHeight="1" x14ac:dyDescent="0.25">
      <c r="A41" s="38" t="s">
        <v>174</v>
      </c>
      <c r="B41" s="19">
        <v>9945</v>
      </c>
      <c r="C41" s="140">
        <v>8128.9</v>
      </c>
      <c r="D41" s="247">
        <f t="shared" si="12"/>
        <v>0.16315839209988542</v>
      </c>
      <c r="E41" s="215">
        <f t="shared" si="13"/>
        <v>0.12898145287676288</v>
      </c>
      <c r="F41" s="52">
        <f t="shared" si="18"/>
        <v>-0.18261437908496736</v>
      </c>
      <c r="H41" s="19">
        <v>4247.0770000000002</v>
      </c>
      <c r="I41" s="140">
        <v>3447.0339999999997</v>
      </c>
      <c r="J41" s="247">
        <f t="shared" si="14"/>
        <v>0.15182800897495682</v>
      </c>
      <c r="K41" s="215">
        <f t="shared" si="15"/>
        <v>0.12143482051180522</v>
      </c>
      <c r="L41" s="52">
        <f t="shared" si="19"/>
        <v>-0.18837496942014484</v>
      </c>
      <c r="N41" s="27">
        <f t="shared" si="16"/>
        <v>4.2705651080945204</v>
      </c>
      <c r="O41" s="152">
        <f t="shared" si="17"/>
        <v>4.2404679599945876</v>
      </c>
      <c r="P41" s="52">
        <f t="shared" si="8"/>
        <v>-7.0475797319858261E-3</v>
      </c>
    </row>
    <row r="42" spans="1:16" ht="20.100000000000001" customHeight="1" x14ac:dyDescent="0.25">
      <c r="A42" s="38" t="s">
        <v>172</v>
      </c>
      <c r="B42" s="19">
        <v>5072.95</v>
      </c>
      <c r="C42" s="140">
        <v>6130.46</v>
      </c>
      <c r="D42" s="247">
        <f t="shared" si="12"/>
        <v>8.3227186043550894E-2</v>
      </c>
      <c r="E42" s="215">
        <f t="shared" si="13"/>
        <v>9.727215706957644E-2</v>
      </c>
      <c r="F42" s="52">
        <f t="shared" si="18"/>
        <v>0.20846056042342231</v>
      </c>
      <c r="H42" s="19">
        <v>2312.3589999999999</v>
      </c>
      <c r="I42" s="140">
        <v>2698.9290000000001</v>
      </c>
      <c r="J42" s="247">
        <f t="shared" si="14"/>
        <v>8.2664115344582192E-2</v>
      </c>
      <c r="K42" s="215">
        <f t="shared" si="15"/>
        <v>9.5079990127485248E-2</v>
      </c>
      <c r="L42" s="52">
        <f t="shared" si="19"/>
        <v>0.16717559859866057</v>
      </c>
      <c r="N42" s="27">
        <f t="shared" si="16"/>
        <v>4.5582136626617649</v>
      </c>
      <c r="O42" s="152">
        <f t="shared" si="17"/>
        <v>4.4024901883382324</v>
      </c>
      <c r="P42" s="52">
        <f t="shared" si="8"/>
        <v>-3.4163267860637739E-2</v>
      </c>
    </row>
    <row r="43" spans="1:16" ht="20.100000000000001" customHeight="1" x14ac:dyDescent="0.25">
      <c r="A43" s="38" t="s">
        <v>179</v>
      </c>
      <c r="B43" s="19">
        <v>2993.12</v>
      </c>
      <c r="C43" s="140">
        <v>3641.4399999999996</v>
      </c>
      <c r="D43" s="247">
        <f t="shared" si="12"/>
        <v>4.9105344048467475E-2</v>
      </c>
      <c r="E43" s="215">
        <f t="shared" si="13"/>
        <v>5.7778816538960921E-2</v>
      </c>
      <c r="F43" s="52">
        <f t="shared" si="18"/>
        <v>0.21660341048805251</v>
      </c>
      <c r="H43" s="19">
        <v>2101.79</v>
      </c>
      <c r="I43" s="140">
        <v>2422.6999999999998</v>
      </c>
      <c r="J43" s="247">
        <f t="shared" si="14"/>
        <v>7.5136521184681712E-2</v>
      </c>
      <c r="K43" s="215">
        <f t="shared" si="15"/>
        <v>8.5348778008557655E-2</v>
      </c>
      <c r="L43" s="52">
        <f t="shared" si="19"/>
        <v>0.15268414066105551</v>
      </c>
      <c r="N43" s="27">
        <f t="shared" si="16"/>
        <v>7.0220706152777037</v>
      </c>
      <c r="O43" s="152">
        <f t="shared" si="17"/>
        <v>6.6531372204402661</v>
      </c>
      <c r="P43" s="52">
        <f t="shared" si="8"/>
        <v>-5.2539117740394194E-2</v>
      </c>
    </row>
    <row r="44" spans="1:16" ht="20.100000000000001" customHeight="1" x14ac:dyDescent="0.25">
      <c r="A44" s="38" t="s">
        <v>176</v>
      </c>
      <c r="B44" s="19">
        <v>1354.98</v>
      </c>
      <c r="C44" s="140">
        <v>2051.41</v>
      </c>
      <c r="D44" s="247">
        <f t="shared" si="12"/>
        <v>2.2229900264203392E-2</v>
      </c>
      <c r="E44" s="215">
        <f t="shared" si="13"/>
        <v>3.2549772078131131E-2</v>
      </c>
      <c r="F44" s="52">
        <f t="shared" si="18"/>
        <v>0.51397806609691643</v>
      </c>
      <c r="H44" s="19">
        <v>993.18099999999993</v>
      </c>
      <c r="I44" s="140">
        <v>1032.8009999999999</v>
      </c>
      <c r="J44" s="247">
        <f t="shared" si="14"/>
        <v>3.5505052953303307E-2</v>
      </c>
      <c r="K44" s="215">
        <f t="shared" si="15"/>
        <v>3.6384324627901247E-2</v>
      </c>
      <c r="L44" s="52">
        <f t="shared" si="19"/>
        <v>3.9892023709676289E-2</v>
      </c>
      <c r="N44" s="27">
        <f t="shared" si="16"/>
        <v>7.329857267265937</v>
      </c>
      <c r="O44" s="152">
        <f t="shared" si="17"/>
        <v>5.0345908423962058</v>
      </c>
      <c r="P44" s="52">
        <f t="shared" si="8"/>
        <v>-0.31313930697123571</v>
      </c>
    </row>
    <row r="45" spans="1:16" ht="20.100000000000001" customHeight="1" x14ac:dyDescent="0.25">
      <c r="A45" s="38" t="s">
        <v>186</v>
      </c>
      <c r="B45" s="19">
        <v>1406.95</v>
      </c>
      <c r="C45" s="140">
        <v>966.74</v>
      </c>
      <c r="D45" s="247">
        <f t="shared" si="12"/>
        <v>2.3082523857710788E-2</v>
      </c>
      <c r="E45" s="215">
        <f t="shared" si="13"/>
        <v>1.5339286958147076E-2</v>
      </c>
      <c r="F45" s="52">
        <f t="shared" si="18"/>
        <v>-0.31288247627847471</v>
      </c>
      <c r="H45" s="19">
        <v>774.29099999999994</v>
      </c>
      <c r="I45" s="140">
        <v>545.51</v>
      </c>
      <c r="J45" s="247">
        <f t="shared" si="14"/>
        <v>2.7679992827355913E-2</v>
      </c>
      <c r="K45" s="215">
        <f t="shared" si="15"/>
        <v>1.9217654637985835E-2</v>
      </c>
      <c r="L45" s="52">
        <f t="shared" si="19"/>
        <v>-0.29547159917911997</v>
      </c>
      <c r="N45" s="27">
        <f t="shared" si="16"/>
        <v>5.5033298980063252</v>
      </c>
      <c r="O45" s="152">
        <f t="shared" si="17"/>
        <v>5.642778823675445</v>
      </c>
      <c r="P45" s="52">
        <f t="shared" si="8"/>
        <v>2.5339008973392193E-2</v>
      </c>
    </row>
    <row r="46" spans="1:16" ht="20.100000000000001" customHeight="1" x14ac:dyDescent="0.25">
      <c r="A46" s="38" t="s">
        <v>192</v>
      </c>
      <c r="B46" s="19">
        <v>661.85</v>
      </c>
      <c r="C46" s="140">
        <v>696.28</v>
      </c>
      <c r="D46" s="247">
        <f t="shared" si="12"/>
        <v>1.0858359156491621E-2</v>
      </c>
      <c r="E46" s="215">
        <f t="shared" si="13"/>
        <v>1.1047891597760148E-2</v>
      </c>
      <c r="F46" s="52">
        <f t="shared" si="18"/>
        <v>5.2020850645916668E-2</v>
      </c>
      <c r="H46" s="19">
        <v>381.73099999999999</v>
      </c>
      <c r="I46" s="140">
        <v>356.73199999999997</v>
      </c>
      <c r="J46" s="247">
        <f t="shared" si="14"/>
        <v>1.364643440512598E-2</v>
      </c>
      <c r="K46" s="215">
        <f t="shared" si="15"/>
        <v>1.2567235017356168E-2</v>
      </c>
      <c r="L46" s="52">
        <f t="shared" si="19"/>
        <v>-6.5488524641698007E-2</v>
      </c>
      <c r="N46" s="27">
        <f t="shared" si="16"/>
        <v>5.7676361713379167</v>
      </c>
      <c r="O46" s="152">
        <f t="shared" si="17"/>
        <v>5.1233986327339576</v>
      </c>
      <c r="P46" s="52">
        <f t="shared" si="8"/>
        <v>-0.11169871321035765</v>
      </c>
    </row>
    <row r="47" spans="1:16" ht="20.100000000000001" customHeight="1" x14ac:dyDescent="0.25">
      <c r="A47" s="38" t="s">
        <v>173</v>
      </c>
      <c r="B47" s="19">
        <v>1165.23</v>
      </c>
      <c r="C47" s="140">
        <v>796.31999999999994</v>
      </c>
      <c r="D47" s="247">
        <f t="shared" si="12"/>
        <v>1.9116847986581146E-2</v>
      </c>
      <c r="E47" s="215">
        <f t="shared" si="13"/>
        <v>1.2635228696973E-2</v>
      </c>
      <c r="F47" s="52">
        <f t="shared" si="18"/>
        <v>-0.31659843979300228</v>
      </c>
      <c r="H47" s="19">
        <v>437.93499999999995</v>
      </c>
      <c r="I47" s="140">
        <v>336.37599999999998</v>
      </c>
      <c r="J47" s="247">
        <f t="shared" si="14"/>
        <v>1.5655661319643535E-2</v>
      </c>
      <c r="K47" s="215">
        <f t="shared" si="15"/>
        <v>1.185011786494679E-2</v>
      </c>
      <c r="L47" s="52">
        <f t="shared" si="19"/>
        <v>-0.23190427803212801</v>
      </c>
      <c r="N47" s="27">
        <f t="shared" si="16"/>
        <v>3.7583567192743055</v>
      </c>
      <c r="O47" s="152">
        <f t="shared" si="17"/>
        <v>4.2241310026120154</v>
      </c>
      <c r="P47" s="52">
        <f t="shared" si="8"/>
        <v>0.123930302025095</v>
      </c>
    </row>
    <row r="48" spans="1:16" ht="20.100000000000001" customHeight="1" x14ac:dyDescent="0.25">
      <c r="A48" s="38" t="s">
        <v>177</v>
      </c>
      <c r="B48" s="19">
        <v>601.76</v>
      </c>
      <c r="C48" s="140">
        <v>549.02</v>
      </c>
      <c r="D48" s="247">
        <f t="shared" si="12"/>
        <v>9.872518253396384E-3</v>
      </c>
      <c r="E48" s="215">
        <f t="shared" si="13"/>
        <v>8.7113136166517436E-3</v>
      </c>
      <c r="F48" s="52">
        <f t="shared" si="18"/>
        <v>-8.7642914118585505E-2</v>
      </c>
      <c r="H48" s="19">
        <v>320.78199999999998</v>
      </c>
      <c r="I48" s="140">
        <v>299.161</v>
      </c>
      <c r="J48" s="247">
        <f t="shared" si="14"/>
        <v>1.1467579319848591E-2</v>
      </c>
      <c r="K48" s="215">
        <f t="shared" si="15"/>
        <v>1.0539078622123299E-2</v>
      </c>
      <c r="L48" s="52">
        <f t="shared" si="19"/>
        <v>-6.7400914016372437E-2</v>
      </c>
      <c r="N48" s="27">
        <f t="shared" si="16"/>
        <v>5.3307298590800309</v>
      </c>
      <c r="O48" s="152">
        <f t="shared" si="17"/>
        <v>5.4490000364285454</v>
      </c>
      <c r="P48" s="52">
        <f t="shared" si="8"/>
        <v>2.2186488618825884E-2</v>
      </c>
    </row>
    <row r="49" spans="1:16" ht="20.100000000000001" customHeight="1" x14ac:dyDescent="0.25">
      <c r="A49" s="38" t="s">
        <v>193</v>
      </c>
      <c r="B49" s="19">
        <v>182.35000000000002</v>
      </c>
      <c r="C49" s="140">
        <v>424.8</v>
      </c>
      <c r="D49" s="247">
        <f t="shared" si="12"/>
        <v>2.9916473403131332E-3</v>
      </c>
      <c r="E49" s="215">
        <f t="shared" si="13"/>
        <v>6.7403118727071163E-3</v>
      </c>
      <c r="F49" s="52">
        <f t="shared" si="18"/>
        <v>1.3295859610638878</v>
      </c>
      <c r="H49" s="19">
        <v>118.273</v>
      </c>
      <c r="I49" s="140">
        <v>230.577</v>
      </c>
      <c r="J49" s="247">
        <f t="shared" si="14"/>
        <v>4.2281206828826195E-3</v>
      </c>
      <c r="K49" s="215">
        <f t="shared" si="15"/>
        <v>8.1229476150077185E-3</v>
      </c>
      <c r="L49" s="52">
        <f t="shared" si="19"/>
        <v>0.94953201491464667</v>
      </c>
      <c r="N49" s="27">
        <f t="shared" si="16"/>
        <v>6.4860433232794072</v>
      </c>
      <c r="O49" s="152">
        <f t="shared" si="17"/>
        <v>5.4278954802259882</v>
      </c>
      <c r="P49" s="52">
        <f t="shared" si="8"/>
        <v>-0.16314227184631402</v>
      </c>
    </row>
    <row r="50" spans="1:16" ht="20.100000000000001" customHeight="1" x14ac:dyDescent="0.25">
      <c r="A50" s="38" t="s">
        <v>183</v>
      </c>
      <c r="B50" s="19">
        <v>504.07</v>
      </c>
      <c r="C50" s="140">
        <v>400.53</v>
      </c>
      <c r="D50" s="247">
        <f t="shared" si="12"/>
        <v>8.269809020189969E-3</v>
      </c>
      <c r="E50" s="215">
        <f t="shared" si="13"/>
        <v>6.3552191957989201E-3</v>
      </c>
      <c r="F50" s="52">
        <f t="shared" si="18"/>
        <v>-0.20540797905052874</v>
      </c>
      <c r="H50" s="19">
        <v>305.09899999999999</v>
      </c>
      <c r="I50" s="140">
        <v>227.03300000000002</v>
      </c>
      <c r="J50" s="247">
        <f t="shared" si="14"/>
        <v>1.090693051014859E-2</v>
      </c>
      <c r="K50" s="215">
        <f t="shared" si="15"/>
        <v>7.9980968001060262E-3</v>
      </c>
      <c r="L50" s="52">
        <f t="shared" si="19"/>
        <v>-0.25587104513616882</v>
      </c>
      <c r="N50" s="27">
        <f t="shared" si="16"/>
        <v>6.0527109330053364</v>
      </c>
      <c r="O50" s="152">
        <f t="shared" si="17"/>
        <v>5.6683144833096151</v>
      </c>
      <c r="P50" s="52">
        <f t="shared" si="8"/>
        <v>-6.3508146011007002E-2</v>
      </c>
    </row>
    <row r="51" spans="1:16" ht="20.100000000000001" customHeight="1" x14ac:dyDescent="0.25">
      <c r="A51" s="38" t="s">
        <v>194</v>
      </c>
      <c r="B51" s="19">
        <v>417.26</v>
      </c>
      <c r="C51" s="140">
        <v>375.37</v>
      </c>
      <c r="D51" s="247">
        <f t="shared" si="12"/>
        <v>6.8455978569731714E-3</v>
      </c>
      <c r="E51" s="215">
        <f t="shared" si="13"/>
        <v>5.9560048673683386E-3</v>
      </c>
      <c r="F51" s="52">
        <f t="shared" si="18"/>
        <v>-0.10039304031059768</v>
      </c>
      <c r="H51" s="19">
        <v>232.886</v>
      </c>
      <c r="I51" s="140">
        <v>208.95</v>
      </c>
      <c r="J51" s="247">
        <f t="shared" si="14"/>
        <v>8.3254006692465871E-3</v>
      </c>
      <c r="K51" s="215">
        <f t="shared" si="15"/>
        <v>7.3610546765543079E-3</v>
      </c>
      <c r="L51" s="52">
        <f t="shared" si="19"/>
        <v>-0.10277990089571724</v>
      </c>
      <c r="N51" s="27">
        <f t="shared" si="16"/>
        <v>5.5813162057230503</v>
      </c>
      <c r="O51" s="152">
        <f t="shared" si="17"/>
        <v>5.5665077123904405</v>
      </c>
      <c r="P51" s="52">
        <f t="shared" si="8"/>
        <v>-2.6532260109945502E-3</v>
      </c>
    </row>
    <row r="52" spans="1:16" ht="20.100000000000001" customHeight="1" x14ac:dyDescent="0.25">
      <c r="A52" s="38" t="s">
        <v>190</v>
      </c>
      <c r="B52" s="19">
        <v>513.31999999999994</v>
      </c>
      <c r="C52" s="140">
        <v>135.96</v>
      </c>
      <c r="D52" s="247">
        <f t="shared" si="12"/>
        <v>8.4215651918263627E-3</v>
      </c>
      <c r="E52" s="215">
        <f t="shared" si="13"/>
        <v>2.1572806078466564E-3</v>
      </c>
      <c r="F52" s="52">
        <f t="shared" si="18"/>
        <v>-0.73513597755785853</v>
      </c>
      <c r="H52" s="19">
        <v>349.70799999999997</v>
      </c>
      <c r="I52" s="140">
        <v>96.353999999999999</v>
      </c>
      <c r="J52" s="247">
        <f t="shared" si="14"/>
        <v>1.2501649808236157E-2</v>
      </c>
      <c r="K52" s="215">
        <f t="shared" si="15"/>
        <v>3.394434373317606E-3</v>
      </c>
      <c r="L52" s="52">
        <f t="shared" si="19"/>
        <v>-0.72447298889359124</v>
      </c>
      <c r="N52" s="27">
        <f t="shared" si="16"/>
        <v>6.8126704589729599</v>
      </c>
      <c r="O52" s="152">
        <f t="shared" si="17"/>
        <v>7.0869373345101492</v>
      </c>
      <c r="P52" s="52">
        <f t="shared" si="8"/>
        <v>4.0258350552675383E-2</v>
      </c>
    </row>
    <row r="53" spans="1:16" ht="20.100000000000001" customHeight="1" x14ac:dyDescent="0.25">
      <c r="A53" s="38" t="s">
        <v>181</v>
      </c>
      <c r="B53" s="19">
        <v>102.21000000000001</v>
      </c>
      <c r="C53" s="140">
        <v>85.09</v>
      </c>
      <c r="D53" s="247">
        <f t="shared" si="12"/>
        <v>1.6768646814006324E-3</v>
      </c>
      <c r="E53" s="215">
        <f t="shared" si="13"/>
        <v>1.3501250876851425E-3</v>
      </c>
      <c r="F53" s="52">
        <f t="shared" si="18"/>
        <v>-0.16749828783876336</v>
      </c>
      <c r="H53" s="19">
        <v>88.228999999999999</v>
      </c>
      <c r="I53" s="140">
        <v>85.593999999999994</v>
      </c>
      <c r="J53" s="247">
        <f t="shared" si="14"/>
        <v>3.154083009055749E-3</v>
      </c>
      <c r="K53" s="215">
        <f t="shared" si="15"/>
        <v>3.015372644101409E-3</v>
      </c>
      <c r="L53" s="52">
        <f t="shared" si="19"/>
        <v>-2.9865463736413255E-2</v>
      </c>
      <c r="N53" s="27">
        <f t="shared" si="16"/>
        <v>8.632129928578415</v>
      </c>
      <c r="O53" s="152">
        <f t="shared" si="17"/>
        <v>10.059231402044892</v>
      </c>
      <c r="P53" s="52">
        <f t="shared" si="8"/>
        <v>0.16532437362206151</v>
      </c>
    </row>
    <row r="54" spans="1:16" ht="20.100000000000001" customHeight="1" x14ac:dyDescent="0.25">
      <c r="A54" s="38" t="s">
        <v>196</v>
      </c>
      <c r="B54" s="19">
        <v>39.129999999999995</v>
      </c>
      <c r="C54" s="140">
        <v>61.19</v>
      </c>
      <c r="D54" s="247">
        <f t="shared" si="12"/>
        <v>6.4196962120347065E-4</v>
      </c>
      <c r="E54" s="215">
        <f t="shared" si="13"/>
        <v>9.7090320972445488E-4</v>
      </c>
      <c r="F54" s="52">
        <f t="shared" si="18"/>
        <v>0.5637618195757732</v>
      </c>
      <c r="H54" s="19">
        <v>29.305</v>
      </c>
      <c r="I54" s="140">
        <v>48.045000000000002</v>
      </c>
      <c r="J54" s="247">
        <f t="shared" si="14"/>
        <v>1.0476192927538421E-3</v>
      </c>
      <c r="K54" s="215">
        <f t="shared" si="15"/>
        <v>1.6925669870067085E-3</v>
      </c>
      <c r="L54" s="52">
        <f t="shared" si="19"/>
        <v>0.63948131718136847</v>
      </c>
      <c r="N54" s="27">
        <f t="shared" si="16"/>
        <v>7.4891387682085364</v>
      </c>
      <c r="O54" s="152">
        <f t="shared" si="17"/>
        <v>7.8517731655499272</v>
      </c>
      <c r="P54" s="52">
        <f t="shared" si="8"/>
        <v>4.8421375082643305E-2</v>
      </c>
    </row>
    <row r="55" spans="1:16" ht="20.100000000000001" customHeight="1" x14ac:dyDescent="0.25">
      <c r="A55" s="38" t="s">
        <v>199</v>
      </c>
      <c r="B55" s="19">
        <v>155.70999999999998</v>
      </c>
      <c r="C55" s="140">
        <v>69.02000000000001</v>
      </c>
      <c r="D55" s="247">
        <f t="shared" si="12"/>
        <v>2.5545895660003173E-3</v>
      </c>
      <c r="E55" s="215">
        <f t="shared" si="13"/>
        <v>1.095142009073082E-3</v>
      </c>
      <c r="F55" s="52">
        <f t="shared" si="18"/>
        <v>-0.55674009376404843</v>
      </c>
      <c r="H55" s="19">
        <v>100.953</v>
      </c>
      <c r="I55" s="140">
        <v>37.587000000000003</v>
      </c>
      <c r="J55" s="247">
        <f t="shared" si="14"/>
        <v>3.6089510479910807E-3</v>
      </c>
      <c r="K55" s="215">
        <f t="shared" si="15"/>
        <v>1.3241443509339401E-3</v>
      </c>
      <c r="L55" s="52">
        <f t="shared" si="19"/>
        <v>-0.62767822650144123</v>
      </c>
      <c r="N55" s="27">
        <f t="shared" si="16"/>
        <v>6.4833986256502483</v>
      </c>
      <c r="O55" s="152">
        <f t="shared" si="17"/>
        <v>5.445812807881774</v>
      </c>
      <c r="P55" s="52">
        <f t="shared" si="8"/>
        <v>-0.16003733191161143</v>
      </c>
    </row>
    <row r="56" spans="1:16" ht="20.100000000000001" customHeight="1" x14ac:dyDescent="0.25">
      <c r="A56" s="38" t="s">
        <v>198</v>
      </c>
      <c r="B56" s="19">
        <v>96.11</v>
      </c>
      <c r="C56" s="140">
        <v>75.56</v>
      </c>
      <c r="D56" s="247">
        <f t="shared" si="12"/>
        <v>1.5767876384836588E-3</v>
      </c>
      <c r="E56" s="215">
        <f t="shared" si="13"/>
        <v>1.1989123472263411E-3</v>
      </c>
      <c r="F56" s="52">
        <f t="shared" si="18"/>
        <v>-0.2138175007803558</v>
      </c>
      <c r="H56" s="19">
        <v>52.429000000000002</v>
      </c>
      <c r="I56" s="140">
        <v>33.31</v>
      </c>
      <c r="J56" s="247">
        <f t="shared" si="14"/>
        <v>1.8742751032175802E-3</v>
      </c>
      <c r="K56" s="215">
        <f t="shared" si="15"/>
        <v>1.1734708364490262E-3</v>
      </c>
      <c r="L56" s="52">
        <f t="shared" si="19"/>
        <v>-0.36466459402239215</v>
      </c>
      <c r="N56" s="27">
        <f t="shared" ref="N56" si="20">(H56/B56)*10</f>
        <v>5.455103527208407</v>
      </c>
      <c r="O56" s="152">
        <f t="shared" ref="O56" si="21">(I56/C56)*10</f>
        <v>4.4084171519322393</v>
      </c>
      <c r="P56" s="52">
        <f t="shared" ref="P56" si="22">(O56-N56)/N56</f>
        <v>-0.19187287098322012</v>
      </c>
    </row>
    <row r="57" spans="1:16" ht="20.100000000000001" customHeight="1" x14ac:dyDescent="0.25">
      <c r="A57" s="38" t="s">
        <v>195</v>
      </c>
      <c r="B57" s="19">
        <v>20.849999999999998</v>
      </c>
      <c r="C57" s="140">
        <v>54.84</v>
      </c>
      <c r="D57" s="247">
        <f t="shared" si="12"/>
        <v>3.4206661390473713E-4</v>
      </c>
      <c r="E57" s="215">
        <f t="shared" si="13"/>
        <v>8.7014760616586223E-4</v>
      </c>
      <c r="F57" s="52">
        <f t="shared" si="18"/>
        <v>1.6302158273381302</v>
      </c>
      <c r="H57" s="19">
        <v>13.821999999999999</v>
      </c>
      <c r="I57" s="140">
        <v>28.082999999999998</v>
      </c>
      <c r="J57" s="247">
        <f t="shared" si="14"/>
        <v>4.9412024789092656E-4</v>
      </c>
      <c r="K57" s="215">
        <f t="shared" si="15"/>
        <v>9.8932997598312803E-4</v>
      </c>
      <c r="L57" s="52">
        <f t="shared" si="19"/>
        <v>1.031760960787151</v>
      </c>
      <c r="N57" s="27">
        <f t="shared" ref="N57:N60" si="23">(H57/B57)*10</f>
        <v>6.6292565947242208</v>
      </c>
      <c r="O57" s="152">
        <f t="shared" ref="O57:O60" si="24">(I57/C57)*10</f>
        <v>5.1208971553610496</v>
      </c>
      <c r="P57" s="52">
        <f t="shared" ref="P57:P60" si="25">(O57-N57)/N57</f>
        <v>-0.22753070692173433</v>
      </c>
    </row>
    <row r="58" spans="1:16" ht="20.100000000000001" customHeight="1" x14ac:dyDescent="0.25">
      <c r="A58" s="38" t="s">
        <v>200</v>
      </c>
      <c r="B58" s="19">
        <v>17.79</v>
      </c>
      <c r="C58" s="140">
        <v>36.19</v>
      </c>
      <c r="D58" s="247">
        <f t="shared" si="12"/>
        <v>2.9186403172015701E-4</v>
      </c>
      <c r="E58" s="215">
        <f t="shared" si="13"/>
        <v>5.7422760516306621E-4</v>
      </c>
      <c r="F58" s="52">
        <f t="shared" si="18"/>
        <v>1.0342889263631254</v>
      </c>
      <c r="H58" s="19">
        <v>17.347000000000001</v>
      </c>
      <c r="I58" s="140">
        <v>18.948</v>
      </c>
      <c r="J58" s="247">
        <f t="shared" si="14"/>
        <v>6.2013485314454529E-4</v>
      </c>
      <c r="K58" s="215">
        <f t="shared" si="15"/>
        <v>6.6751502278703531E-4</v>
      </c>
      <c r="L58" s="52">
        <f t="shared" si="19"/>
        <v>9.229261543782781E-2</v>
      </c>
      <c r="N58" s="27">
        <f t="shared" ref="N58:N59" si="26">(H58/B58)*10</f>
        <v>9.7509836987071399</v>
      </c>
      <c r="O58" s="152">
        <f t="shared" ref="O58:O59" si="27">(I58/C58)*10</f>
        <v>5.2357004697430227</v>
      </c>
      <c r="P58" s="52">
        <f t="shared" ref="P58:P59" si="28">(O58-N58)/N58</f>
        <v>-0.46305925314620183</v>
      </c>
    </row>
    <row r="59" spans="1:16" ht="20.100000000000001" customHeight="1" x14ac:dyDescent="0.25">
      <c r="A59" s="38" t="s">
        <v>226</v>
      </c>
      <c r="B59" s="19">
        <v>19.5</v>
      </c>
      <c r="C59" s="140">
        <v>22.31</v>
      </c>
      <c r="D59" s="247">
        <f t="shared" si="12"/>
        <v>3.1991841588212825E-4</v>
      </c>
      <c r="E59" s="215">
        <f t="shared" si="13"/>
        <v>3.5399330951058322E-4</v>
      </c>
      <c r="F59" s="52">
        <f t="shared" ref="F59:F60" si="29">(C59-B59)/B59</f>
        <v>0.14410256410256403</v>
      </c>
      <c r="H59" s="19">
        <v>14.34</v>
      </c>
      <c r="I59" s="140">
        <v>17.802</v>
      </c>
      <c r="J59" s="247">
        <f t="shared" si="14"/>
        <v>5.1263813881897611E-4</v>
      </c>
      <c r="K59" s="215">
        <f t="shared" si="15"/>
        <v>6.2714283489839577E-4</v>
      </c>
      <c r="L59" s="52">
        <f t="shared" ref="L59:L60" si="30">(I59-H59)/H59</f>
        <v>0.24142259414225939</v>
      </c>
      <c r="N59" s="27">
        <f t="shared" si="26"/>
        <v>7.3538461538461544</v>
      </c>
      <c r="O59" s="152">
        <f t="shared" si="27"/>
        <v>7.9793814432989691</v>
      </c>
      <c r="P59" s="52">
        <f t="shared" si="28"/>
        <v>8.5062330155717486E-2</v>
      </c>
    </row>
    <row r="60" spans="1:16" ht="20.100000000000001" customHeight="1" x14ac:dyDescent="0.25">
      <c r="A60" s="38" t="s">
        <v>221</v>
      </c>
      <c r="B60" s="19">
        <v>53.61</v>
      </c>
      <c r="C60" s="140">
        <v>21.62</v>
      </c>
      <c r="D60" s="247">
        <f t="shared" si="12"/>
        <v>8.795295525867126E-4</v>
      </c>
      <c r="E60" s="215">
        <f t="shared" si="13"/>
        <v>3.4304506282468897E-4</v>
      </c>
      <c r="F60" s="52">
        <f t="shared" si="29"/>
        <v>-0.59671703040477519</v>
      </c>
      <c r="H60" s="19">
        <v>43.841000000000001</v>
      </c>
      <c r="I60" s="140">
        <v>14.129000000000001</v>
      </c>
      <c r="J60" s="247">
        <f t="shared" si="14"/>
        <v>1.5672642011131611E-3</v>
      </c>
      <c r="K60" s="215">
        <f t="shared" si="15"/>
        <v>4.9774750670033901E-4</v>
      </c>
      <c r="L60" s="52">
        <f t="shared" si="30"/>
        <v>-0.67772176729545397</v>
      </c>
      <c r="N60" s="27">
        <f t="shared" si="23"/>
        <v>8.1777653422868859</v>
      </c>
      <c r="O60" s="152">
        <f t="shared" si="24"/>
        <v>6.5351526364477337</v>
      </c>
      <c r="P60" s="52">
        <f t="shared" si="25"/>
        <v>-0.2008632721882187</v>
      </c>
    </row>
    <row r="61" spans="1:16" ht="20.100000000000001" customHeight="1" thickBot="1" x14ac:dyDescent="0.3">
      <c r="A61" s="8" t="s">
        <v>17</v>
      </c>
      <c r="B61" s="19">
        <f>B62-SUM(B39:B60)</f>
        <v>61.930000000000291</v>
      </c>
      <c r="C61" s="140">
        <f>C62-SUM(C39:C60)</f>
        <v>28.900000000001455</v>
      </c>
      <c r="D61" s="247">
        <f t="shared" si="12"/>
        <v>1.0160280766964255E-3</v>
      </c>
      <c r="E61" s="215">
        <f t="shared" si="13"/>
        <v>4.5855699887298838E-4</v>
      </c>
      <c r="F61" s="52">
        <f t="shared" ref="F61" si="31">(C61-B61)/B61</f>
        <v>-0.53334409817533801</v>
      </c>
      <c r="H61" s="19">
        <f>H62-SUM(H39:H60)</f>
        <v>37.056999999997061</v>
      </c>
      <c r="I61" s="140">
        <f>I62-SUM(I39:I60)</f>
        <v>23.953999999994267</v>
      </c>
      <c r="J61" s="247">
        <f t="shared" si="14"/>
        <v>1.3247441778391415E-3</v>
      </c>
      <c r="K61" s="215">
        <f t="shared" si="15"/>
        <v>8.4387032171399706E-4</v>
      </c>
      <c r="L61" s="52">
        <f t="shared" ref="L61" si="32">(I61-H61)/H61</f>
        <v>-0.35359041476654435</v>
      </c>
      <c r="N61" s="27">
        <f t="shared" si="16"/>
        <v>5.9836912643301936</v>
      </c>
      <c r="O61" s="152">
        <f t="shared" si="17"/>
        <v>8.2885813148764917</v>
      </c>
      <c r="P61" s="52">
        <f t="shared" ref="P61" si="33">(O61-N61)/N61</f>
        <v>0.38519534994830729</v>
      </c>
    </row>
    <row r="62" spans="1:16" ht="26.25" customHeight="1" thickBot="1" x14ac:dyDescent="0.3">
      <c r="A62" s="12" t="s">
        <v>18</v>
      </c>
      <c r="B62" s="17">
        <v>60953.04</v>
      </c>
      <c r="C62" s="145">
        <v>63023.789999999994</v>
      </c>
      <c r="D62" s="253">
        <f>SUM(D39:D61)</f>
        <v>0.99999999999999989</v>
      </c>
      <c r="E62" s="254">
        <f>SUM(E39:E61)</f>
        <v>1.0000000000000002</v>
      </c>
      <c r="F62" s="57">
        <f t="shared" si="18"/>
        <v>3.3972874855790501E-2</v>
      </c>
      <c r="G62" s="1"/>
      <c r="H62" s="17">
        <v>27972.948</v>
      </c>
      <c r="I62" s="145">
        <v>28385.877999999993</v>
      </c>
      <c r="J62" s="253">
        <f>SUM(J39:J61)</f>
        <v>0.99999999999999989</v>
      </c>
      <c r="K62" s="254">
        <f>SUM(K39:K61)</f>
        <v>1.0000000000000002</v>
      </c>
      <c r="L62" s="57">
        <f t="shared" si="19"/>
        <v>1.4761761970886765E-2</v>
      </c>
      <c r="M62" s="1"/>
      <c r="N62" s="29">
        <f t="shared" si="16"/>
        <v>4.5892621598528969</v>
      </c>
      <c r="O62" s="146">
        <f t="shared" si="17"/>
        <v>4.5039941266623282</v>
      </c>
      <c r="P62" s="57">
        <f t="shared" si="8"/>
        <v>-1.857990025858575E-2</v>
      </c>
    </row>
    <row r="64" spans="1:16" ht="15.75" thickBot="1" x14ac:dyDescent="0.3"/>
    <row r="65" spans="1:16" x14ac:dyDescent="0.25">
      <c r="A65" s="372" t="s">
        <v>15</v>
      </c>
      <c r="B65" s="366" t="s">
        <v>1</v>
      </c>
      <c r="C65" s="359"/>
      <c r="D65" s="366" t="s">
        <v>104</v>
      </c>
      <c r="E65" s="359"/>
      <c r="F65" s="130" t="s">
        <v>0</v>
      </c>
      <c r="H65" s="375" t="s">
        <v>19</v>
      </c>
      <c r="I65" s="376"/>
      <c r="J65" s="366" t="s">
        <v>104</v>
      </c>
      <c r="K65" s="364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3"/>
      <c r="B66" s="367" t="str">
        <f>B5</f>
        <v>jan-fev</v>
      </c>
      <c r="C66" s="361"/>
      <c r="D66" s="367" t="str">
        <f>B5</f>
        <v>jan-fev</v>
      </c>
      <c r="E66" s="361"/>
      <c r="F66" s="131" t="str">
        <f>F37</f>
        <v>2025/2024</v>
      </c>
      <c r="H66" s="356" t="str">
        <f>B5</f>
        <v>jan-fev</v>
      </c>
      <c r="I66" s="361"/>
      <c r="J66" s="367" t="str">
        <f>B5</f>
        <v>jan-fev</v>
      </c>
      <c r="K66" s="357"/>
      <c r="L66" s="131" t="str">
        <f>L37</f>
        <v>2025/2024</v>
      </c>
      <c r="N66" s="356" t="str">
        <f>B5</f>
        <v>jan-fev</v>
      </c>
      <c r="O66" s="357"/>
      <c r="P66" s="131" t="str">
        <f>P37</f>
        <v>2025/2024</v>
      </c>
    </row>
    <row r="67" spans="1:16" ht="19.5" customHeight="1" thickBot="1" x14ac:dyDescent="0.3">
      <c r="A67" s="374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09" t="s">
        <v>165</v>
      </c>
      <c r="B68" s="312">
        <v>4866.58</v>
      </c>
      <c r="C68" s="313">
        <v>4958.32</v>
      </c>
      <c r="D68" s="247">
        <f>B68/$B$96</f>
        <v>0.28240560472917886</v>
      </c>
      <c r="E68" s="246">
        <f>C68/$C$96</f>
        <v>0.29246776013528852</v>
      </c>
      <c r="F68" s="61">
        <f t="shared" ref="F68:F94" si="34">(C68-B68)/B68</f>
        <v>1.8851020634613996E-2</v>
      </c>
      <c r="H68" s="19">
        <v>5070.2470000000003</v>
      </c>
      <c r="I68" s="147">
        <v>5558.0460000000003</v>
      </c>
      <c r="J68" s="245">
        <f>H68/$H$96</f>
        <v>0.35383945962204527</v>
      </c>
      <c r="K68" s="246">
        <f>I68/$I$96</f>
        <v>0.37178040201048718</v>
      </c>
      <c r="L68" s="61">
        <f t="shared" ref="L68:L82" si="35">(I68-H68)/H68</f>
        <v>9.6208133449908848E-2</v>
      </c>
      <c r="N68" s="41">
        <f t="shared" ref="N68:N96" si="36">(H68/B68)*10</f>
        <v>10.41850128837911</v>
      </c>
      <c r="O68" s="149">
        <f t="shared" ref="O68:O96" si="37">(I68/C68)*10</f>
        <v>11.209534681101665</v>
      </c>
      <c r="P68" s="61">
        <f t="shared" si="8"/>
        <v>7.5925833363852557E-2</v>
      </c>
    </row>
    <row r="69" spans="1:16" ht="20.100000000000001" customHeight="1" x14ac:dyDescent="0.25">
      <c r="A69" s="310" t="s">
        <v>168</v>
      </c>
      <c r="B69" s="118">
        <v>4356.5300000000007</v>
      </c>
      <c r="C69" s="314">
        <v>4559.66</v>
      </c>
      <c r="D69" s="247">
        <f t="shared" ref="D69:D95" si="38">B69/$B$96</f>
        <v>0.25280761626662046</v>
      </c>
      <c r="E69" s="215">
        <f t="shared" ref="E69:E95" si="39">C69/$C$96</f>
        <v>0.26895269913568903</v>
      </c>
      <c r="F69" s="52">
        <f t="shared" si="34"/>
        <v>4.6626558292953146E-2</v>
      </c>
      <c r="H69" s="19">
        <v>2447.6990000000001</v>
      </c>
      <c r="I69" s="140">
        <v>2488.2920000000004</v>
      </c>
      <c r="J69" s="214">
        <f t="shared" ref="J69:J96" si="40">H69/$H$96</f>
        <v>0.17081859946417216</v>
      </c>
      <c r="K69" s="215">
        <f t="shared" ref="K69:K96" si="41">I69/$I$96</f>
        <v>0.16644306291806135</v>
      </c>
      <c r="L69" s="52">
        <f t="shared" si="35"/>
        <v>1.6584146988661719E-2</v>
      </c>
      <c r="N69" s="40">
        <f t="shared" si="36"/>
        <v>5.6184601047163678</v>
      </c>
      <c r="O69" s="143">
        <f t="shared" si="37"/>
        <v>5.4571875973208535</v>
      </c>
      <c r="P69" s="52">
        <f t="shared" si="8"/>
        <v>-2.8704040678358744E-2</v>
      </c>
    </row>
    <row r="70" spans="1:16" ht="20.100000000000001" customHeight="1" x14ac:dyDescent="0.25">
      <c r="A70" s="310" t="s">
        <v>170</v>
      </c>
      <c r="B70" s="118">
        <v>1621.29</v>
      </c>
      <c r="C70" s="314">
        <v>1647.62</v>
      </c>
      <c r="D70" s="247">
        <f t="shared" si="38"/>
        <v>9.4082781520363451E-2</v>
      </c>
      <c r="E70" s="215">
        <f t="shared" si="39"/>
        <v>9.7185282707470275E-2</v>
      </c>
      <c r="F70" s="52">
        <f t="shared" si="34"/>
        <v>1.6240154444917273E-2</v>
      </c>
      <c r="H70" s="19">
        <v>1483.7759999999998</v>
      </c>
      <c r="I70" s="140">
        <v>1470.6019999999999</v>
      </c>
      <c r="J70" s="214">
        <f t="shared" si="40"/>
        <v>0.10354889969663406</v>
      </c>
      <c r="K70" s="215">
        <f t="shared" si="41"/>
        <v>9.8369283513923128E-2</v>
      </c>
      <c r="L70" s="52">
        <f t="shared" si="35"/>
        <v>-8.8786986714975702E-3</v>
      </c>
      <c r="N70" s="40">
        <f t="shared" si="36"/>
        <v>9.1518235479155479</v>
      </c>
      <c r="O70" s="143">
        <f t="shared" si="37"/>
        <v>8.9256139158301053</v>
      </c>
      <c r="P70" s="52">
        <f t="shared" si="8"/>
        <v>-2.4717438104121321E-2</v>
      </c>
    </row>
    <row r="71" spans="1:16" ht="20.100000000000001" customHeight="1" x14ac:dyDescent="0.25">
      <c r="A71" s="310" t="s">
        <v>180</v>
      </c>
      <c r="B71" s="118">
        <v>309.14999999999998</v>
      </c>
      <c r="C71" s="314">
        <v>418.75</v>
      </c>
      <c r="D71" s="247">
        <f t="shared" si="38"/>
        <v>1.7939845374374947E-2</v>
      </c>
      <c r="E71" s="215">
        <f t="shared" si="39"/>
        <v>2.470007473431567E-2</v>
      </c>
      <c r="F71" s="52">
        <f t="shared" si="34"/>
        <v>0.35452045932395287</v>
      </c>
      <c r="H71" s="19">
        <v>921.55000000000007</v>
      </c>
      <c r="I71" s="140">
        <v>1345.576</v>
      </c>
      <c r="J71" s="214">
        <f t="shared" si="40"/>
        <v>6.4312597397068794E-2</v>
      </c>
      <c r="K71" s="215">
        <f t="shared" si="41"/>
        <v>9.000623352445504E-2</v>
      </c>
      <c r="L71" s="52">
        <f t="shared" si="35"/>
        <v>0.46012261949975575</v>
      </c>
      <c r="N71" s="40">
        <f t="shared" si="36"/>
        <v>29.809154132298239</v>
      </c>
      <c r="O71" s="143">
        <f t="shared" si="37"/>
        <v>32.133158208955223</v>
      </c>
      <c r="P71" s="52">
        <f t="shared" si="8"/>
        <v>7.7962764939342011E-2</v>
      </c>
    </row>
    <row r="72" spans="1:16" ht="20.100000000000001" customHeight="1" x14ac:dyDescent="0.25">
      <c r="A72" s="310" t="s">
        <v>202</v>
      </c>
      <c r="B72" s="118">
        <v>663.22</v>
      </c>
      <c r="C72" s="314">
        <v>569.29</v>
      </c>
      <c r="D72" s="247">
        <f t="shared" si="38"/>
        <v>3.8486379586585649E-2</v>
      </c>
      <c r="E72" s="215">
        <f t="shared" si="39"/>
        <v>3.3579714735518962E-2</v>
      </c>
      <c r="F72" s="52">
        <f t="shared" si="34"/>
        <v>-0.14162721268960535</v>
      </c>
      <c r="H72" s="19">
        <v>630.88200000000006</v>
      </c>
      <c r="I72" s="140">
        <v>728.03499999999997</v>
      </c>
      <c r="J72" s="214">
        <f t="shared" si="40"/>
        <v>4.4027627444042698E-2</v>
      </c>
      <c r="K72" s="215">
        <f t="shared" si="41"/>
        <v>4.8698615480639237E-2</v>
      </c>
      <c r="L72" s="52">
        <f t="shared" si="35"/>
        <v>0.15399551738676948</v>
      </c>
      <c r="N72" s="40">
        <f t="shared" si="36"/>
        <v>9.5124091553330725</v>
      </c>
      <c r="O72" s="143">
        <f t="shared" si="37"/>
        <v>12.788473361555621</v>
      </c>
      <c r="P72" s="52">
        <f t="shared" ref="P72:P76" si="42">(O72-N72)/N72</f>
        <v>0.34439900058187084</v>
      </c>
    </row>
    <row r="73" spans="1:16" ht="20.100000000000001" customHeight="1" x14ac:dyDescent="0.25">
      <c r="A73" s="310" t="s">
        <v>175</v>
      </c>
      <c r="B73" s="118">
        <v>1278.1199999999999</v>
      </c>
      <c r="C73" s="314">
        <v>766.66000000000008</v>
      </c>
      <c r="D73" s="247">
        <f t="shared" si="38"/>
        <v>7.4168769755445924E-2</v>
      </c>
      <c r="E73" s="215">
        <f t="shared" si="39"/>
        <v>4.5221634139248845E-2</v>
      </c>
      <c r="F73" s="52">
        <f t="shared" si="34"/>
        <v>-0.40016586861953485</v>
      </c>
      <c r="H73" s="19">
        <v>763.875</v>
      </c>
      <c r="I73" s="140">
        <v>563.45900000000006</v>
      </c>
      <c r="J73" s="214">
        <f t="shared" si="40"/>
        <v>5.33088658636926E-2</v>
      </c>
      <c r="K73" s="215">
        <f t="shared" si="41"/>
        <v>3.7690046742403192E-2</v>
      </c>
      <c r="L73" s="52">
        <f t="shared" si="35"/>
        <v>-0.26236753395516277</v>
      </c>
      <c r="N73" s="40">
        <f t="shared" si="36"/>
        <v>5.9765514975119718</v>
      </c>
      <c r="O73" s="143">
        <f t="shared" si="37"/>
        <v>7.3495291263402294</v>
      </c>
      <c r="P73" s="52">
        <f t="shared" si="42"/>
        <v>0.22972739871811124</v>
      </c>
    </row>
    <row r="74" spans="1:16" ht="20.100000000000001" customHeight="1" x14ac:dyDescent="0.25">
      <c r="A74" s="310" t="s">
        <v>167</v>
      </c>
      <c r="B74" s="118">
        <v>887.72</v>
      </c>
      <c r="C74" s="314">
        <v>860.15</v>
      </c>
      <c r="D74" s="247">
        <f t="shared" si="38"/>
        <v>5.1514020817532362E-2</v>
      </c>
      <c r="E74" s="215">
        <f t="shared" si="39"/>
        <v>5.0736165451275517E-2</v>
      </c>
      <c r="F74" s="52">
        <f t="shared" si="34"/>
        <v>-3.1057090073446637E-2</v>
      </c>
      <c r="H74" s="19">
        <v>484.97700000000003</v>
      </c>
      <c r="I74" s="140">
        <v>500.678</v>
      </c>
      <c r="J74" s="214">
        <f t="shared" si="40"/>
        <v>3.3845293850402289E-2</v>
      </c>
      <c r="K74" s="215">
        <f t="shared" si="41"/>
        <v>3.3490595097235017E-2</v>
      </c>
      <c r="L74" s="52">
        <f t="shared" si="35"/>
        <v>3.237473117281843E-2</v>
      </c>
      <c r="N74" s="40">
        <f t="shared" si="36"/>
        <v>5.4631753255531024</v>
      </c>
      <c r="O74" s="143">
        <f t="shared" si="37"/>
        <v>5.8208219496599432</v>
      </c>
      <c r="P74" s="52">
        <f t="shared" si="42"/>
        <v>6.5464972803272056E-2</v>
      </c>
    </row>
    <row r="75" spans="1:16" ht="20.100000000000001" customHeight="1" x14ac:dyDescent="0.25">
      <c r="A75" s="310" t="s">
        <v>184</v>
      </c>
      <c r="B75" s="118">
        <v>339.11</v>
      </c>
      <c r="C75" s="314">
        <v>308.5</v>
      </c>
      <c r="D75" s="247">
        <f t="shared" si="38"/>
        <v>1.967841166069639E-2</v>
      </c>
      <c r="E75" s="215">
        <f t="shared" si="39"/>
        <v>1.8196950580385396E-2</v>
      </c>
      <c r="F75" s="52">
        <f t="shared" si="34"/>
        <v>-9.0265695497036391E-2</v>
      </c>
      <c r="H75" s="19">
        <v>245.89699999999999</v>
      </c>
      <c r="I75" s="140">
        <v>244.20699999999999</v>
      </c>
      <c r="J75" s="214">
        <f t="shared" si="40"/>
        <v>1.7160517348105933E-2</v>
      </c>
      <c r="K75" s="215">
        <f t="shared" si="41"/>
        <v>1.6335125084206759E-2</v>
      </c>
      <c r="L75" s="52">
        <f t="shared" si="35"/>
        <v>-6.8727963334241481E-3</v>
      </c>
      <c r="N75" s="40">
        <f t="shared" si="36"/>
        <v>7.2512459084073013</v>
      </c>
      <c r="O75" s="143">
        <f t="shared" si="37"/>
        <v>7.9159481361426254</v>
      </c>
      <c r="P75" s="52">
        <f t="shared" si="42"/>
        <v>9.1667312918549529E-2</v>
      </c>
    </row>
    <row r="76" spans="1:16" ht="20.100000000000001" customHeight="1" x14ac:dyDescent="0.25">
      <c r="A76" s="310" t="s">
        <v>178</v>
      </c>
      <c r="B76" s="118">
        <v>406.09000000000003</v>
      </c>
      <c r="C76" s="314">
        <v>388.35</v>
      </c>
      <c r="D76" s="247">
        <f t="shared" si="38"/>
        <v>2.3565233084521828E-2</v>
      </c>
      <c r="E76" s="215">
        <f t="shared" si="39"/>
        <v>2.2906923040170724E-2</v>
      </c>
      <c r="F76" s="52">
        <f t="shared" si="34"/>
        <v>-4.3684897436528869E-2</v>
      </c>
      <c r="H76" s="19">
        <v>216.45999999999998</v>
      </c>
      <c r="I76" s="140">
        <v>226.661</v>
      </c>
      <c r="J76" s="214">
        <f t="shared" si="40"/>
        <v>1.5106185049720045E-2</v>
      </c>
      <c r="K76" s="215">
        <f t="shared" si="41"/>
        <v>1.5161464604664845E-2</v>
      </c>
      <c r="L76" s="52">
        <f t="shared" si="35"/>
        <v>4.7126489882657406E-2</v>
      </c>
      <c r="N76" s="40">
        <f t="shared" si="36"/>
        <v>5.3303454899160272</v>
      </c>
      <c r="O76" s="143">
        <f t="shared" si="37"/>
        <v>5.8365134543581823</v>
      </c>
      <c r="P76" s="52">
        <f t="shared" si="42"/>
        <v>9.4959691712240044E-2</v>
      </c>
    </row>
    <row r="77" spans="1:16" ht="20.100000000000001" customHeight="1" x14ac:dyDescent="0.25">
      <c r="A77" s="310" t="s">
        <v>182</v>
      </c>
      <c r="B77" s="118">
        <v>251.66</v>
      </c>
      <c r="C77" s="314">
        <v>250.26000000000002</v>
      </c>
      <c r="D77" s="247">
        <f t="shared" si="38"/>
        <v>1.4603724686770821E-2</v>
      </c>
      <c r="E77" s="215">
        <f t="shared" si="39"/>
        <v>1.4761649440023498E-2</v>
      </c>
      <c r="F77" s="52">
        <f t="shared" si="34"/>
        <v>-5.5630612731462185E-3</v>
      </c>
      <c r="H77" s="19">
        <v>223.68700000000001</v>
      </c>
      <c r="I77" s="140">
        <v>208.10599999999999</v>
      </c>
      <c r="J77" s="214">
        <f t="shared" si="40"/>
        <v>1.561053873795033E-2</v>
      </c>
      <c r="K77" s="215">
        <f t="shared" si="41"/>
        <v>1.392031162404817E-2</v>
      </c>
      <c r="L77" s="52">
        <f t="shared" si="35"/>
        <v>-6.9655366650721848E-2</v>
      </c>
      <c r="N77" s="40">
        <f t="shared" ref="N77:N78" si="43">(H77/B77)*10</f>
        <v>8.888460621473417</v>
      </c>
      <c r="O77" s="143">
        <f t="shared" ref="O77:O78" si="44">(I77/C77)*10</f>
        <v>8.3155917845440737</v>
      </c>
      <c r="P77" s="52">
        <f t="shared" ref="P77:P78" si="45">(O77-N77)/N77</f>
        <v>-6.4450849401904681E-2</v>
      </c>
    </row>
    <row r="78" spans="1:16" ht="20.100000000000001" customHeight="1" x14ac:dyDescent="0.25">
      <c r="A78" s="310" t="s">
        <v>231</v>
      </c>
      <c r="B78" s="118"/>
      <c r="C78" s="314">
        <v>182.52</v>
      </c>
      <c r="D78" s="247">
        <f t="shared" si="38"/>
        <v>0</v>
      </c>
      <c r="E78" s="215">
        <f t="shared" si="39"/>
        <v>1.0765988395241304E-2</v>
      </c>
      <c r="F78" s="52" t="e">
        <f t="shared" si="34"/>
        <v>#DIV/0!</v>
      </c>
      <c r="H78" s="19"/>
      <c r="I78" s="140">
        <v>155.04599999999999</v>
      </c>
      <c r="J78" s="214">
        <f t="shared" si="40"/>
        <v>0</v>
      </c>
      <c r="K78" s="215">
        <f t="shared" si="41"/>
        <v>1.0371102400037349E-2</v>
      </c>
      <c r="L78" s="52" t="e">
        <f t="shared" si="35"/>
        <v>#DIV/0!</v>
      </c>
      <c r="N78" s="40" t="e">
        <f t="shared" si="43"/>
        <v>#DIV/0!</v>
      </c>
      <c r="O78" s="143">
        <f t="shared" si="44"/>
        <v>8.4947403024326089</v>
      </c>
      <c r="P78" s="52" t="e">
        <f t="shared" si="45"/>
        <v>#DIV/0!</v>
      </c>
    </row>
    <row r="79" spans="1:16" ht="20.100000000000001" customHeight="1" x14ac:dyDescent="0.25">
      <c r="A79" s="310" t="s">
        <v>189</v>
      </c>
      <c r="B79" s="118">
        <v>419.72</v>
      </c>
      <c r="C79" s="314">
        <v>300.92</v>
      </c>
      <c r="D79" s="247">
        <f t="shared" si="38"/>
        <v>2.4356176291549906E-2</v>
      </c>
      <c r="E79" s="215">
        <f t="shared" si="39"/>
        <v>1.7749842361911097E-2</v>
      </c>
      <c r="F79" s="52">
        <f t="shared" si="34"/>
        <v>-0.28304584008386546</v>
      </c>
      <c r="H79" s="19">
        <v>205.37700000000001</v>
      </c>
      <c r="I79" s="140">
        <v>145.715</v>
      </c>
      <c r="J79" s="214">
        <f t="shared" si="40"/>
        <v>1.4332731067894088E-2</v>
      </c>
      <c r="K79" s="215">
        <f t="shared" si="41"/>
        <v>9.7469472686908566E-3</v>
      </c>
      <c r="L79" s="52">
        <f t="shared" ref="L79:L80" si="46">(I79-H79)/H79</f>
        <v>-0.29049990992175367</v>
      </c>
      <c r="N79" s="40">
        <f t="shared" ref="N79:N80" si="47">(H79/B79)*10</f>
        <v>4.8931906985609448</v>
      </c>
      <c r="O79" s="143">
        <f t="shared" ref="O79:O80" si="48">(I79/C79)*10</f>
        <v>4.8423168948557755</v>
      </c>
      <c r="P79" s="52">
        <f t="shared" ref="P79:P80" si="49">(O79-N79)/N79</f>
        <v>-1.0396856946558593E-2</v>
      </c>
    </row>
    <row r="80" spans="1:16" ht="20.100000000000001" customHeight="1" x14ac:dyDescent="0.25">
      <c r="A80" s="310" t="s">
        <v>203</v>
      </c>
      <c r="B80" s="118">
        <v>72.849999999999994</v>
      </c>
      <c r="C80" s="314">
        <v>165.59</v>
      </c>
      <c r="D80" s="247">
        <f t="shared" si="38"/>
        <v>4.227455072046628E-3</v>
      </c>
      <c r="E80" s="215">
        <f t="shared" si="39"/>
        <v>9.7673680603112406E-3</v>
      </c>
      <c r="F80" s="52">
        <f t="shared" si="34"/>
        <v>1.2730267673301305</v>
      </c>
      <c r="H80" s="19">
        <v>83.057000000000002</v>
      </c>
      <c r="I80" s="140">
        <v>144.465</v>
      </c>
      <c r="J80" s="214">
        <f t="shared" si="40"/>
        <v>5.7963337876494403E-3</v>
      </c>
      <c r="K80" s="215">
        <f t="shared" si="41"/>
        <v>9.663334160322716E-3</v>
      </c>
      <c r="L80" s="52">
        <f t="shared" si="46"/>
        <v>0.73934767689658909</v>
      </c>
      <c r="N80" s="40">
        <f t="shared" si="47"/>
        <v>11.401098146877146</v>
      </c>
      <c r="O80" s="143">
        <f t="shared" si="48"/>
        <v>8.7242587112748353</v>
      </c>
      <c r="P80" s="52">
        <f t="shared" si="49"/>
        <v>-0.23478786000412769</v>
      </c>
    </row>
    <row r="81" spans="1:16" ht="20.100000000000001" customHeight="1" x14ac:dyDescent="0.25">
      <c r="A81" s="310" t="s">
        <v>211</v>
      </c>
      <c r="B81" s="118">
        <v>111.79</v>
      </c>
      <c r="C81" s="314">
        <v>161.84</v>
      </c>
      <c r="D81" s="247">
        <f t="shared" si="38"/>
        <v>6.4871270076059372E-3</v>
      </c>
      <c r="E81" s="215">
        <f t="shared" si="39"/>
        <v>9.5461733611979654E-3</v>
      </c>
      <c r="F81" s="52">
        <f t="shared" si="34"/>
        <v>0.44771446462116465</v>
      </c>
      <c r="H81" s="19">
        <v>222.9</v>
      </c>
      <c r="I81" s="140">
        <v>136.333</v>
      </c>
      <c r="J81" s="214">
        <f t="shared" si="40"/>
        <v>1.5555616037986688E-2</v>
      </c>
      <c r="K81" s="215">
        <f t="shared" si="41"/>
        <v>9.1193807225229406E-3</v>
      </c>
      <c r="L81" s="52">
        <f t="shared" si="35"/>
        <v>-0.38836698070883807</v>
      </c>
      <c r="N81" s="40">
        <f t="shared" ref="N81" si="50">(H81/B81)*10</f>
        <v>19.939171661150368</v>
      </c>
      <c r="O81" s="143">
        <f t="shared" ref="O81" si="51">(I81/C81)*10</f>
        <v>8.4239372219476021</v>
      </c>
      <c r="P81" s="52">
        <f t="shared" ref="P81" si="52">(O81-N81)/N81</f>
        <v>-0.57751819558478124</v>
      </c>
    </row>
    <row r="82" spans="1:16" ht="20.100000000000001" customHeight="1" x14ac:dyDescent="0.25">
      <c r="A82" s="310" t="s">
        <v>169</v>
      </c>
      <c r="B82" s="118">
        <v>8.67</v>
      </c>
      <c r="C82" s="314">
        <v>213.49</v>
      </c>
      <c r="D82" s="247">
        <f t="shared" si="38"/>
        <v>5.0311647871852116E-4</v>
      </c>
      <c r="E82" s="215">
        <f t="shared" si="39"/>
        <v>1.2592761683651468E-2</v>
      </c>
      <c r="F82" s="52">
        <f t="shared" si="34"/>
        <v>23.623990772779702</v>
      </c>
      <c r="H82" s="19">
        <v>5.6379999999999999</v>
      </c>
      <c r="I82" s="140">
        <v>110.87799999999999</v>
      </c>
      <c r="J82" s="214">
        <f t="shared" si="40"/>
        <v>3.9346147699492571E-4</v>
      </c>
      <c r="K82" s="215">
        <f t="shared" si="41"/>
        <v>7.4166833837141311E-3</v>
      </c>
      <c r="L82" s="52">
        <f t="shared" si="35"/>
        <v>18.666193685704147</v>
      </c>
      <c r="N82" s="40">
        <f t="shared" ref="N82" si="53">(H82/B82)*10</f>
        <v>6.5028835063437143</v>
      </c>
      <c r="O82" s="143">
        <f t="shared" ref="O82" si="54">(I82/C82)*10</f>
        <v>5.1935922057239203</v>
      </c>
      <c r="P82" s="52">
        <f t="shared" ref="P82" si="55">(O82-N82)/N82</f>
        <v>-0.20134011309637484</v>
      </c>
    </row>
    <row r="83" spans="1:16" ht="20.100000000000001" customHeight="1" x14ac:dyDescent="0.25">
      <c r="A83" s="310" t="s">
        <v>187</v>
      </c>
      <c r="B83" s="118">
        <v>46.03</v>
      </c>
      <c r="C83" s="314">
        <v>156.74</v>
      </c>
      <c r="D83" s="247">
        <f t="shared" si="38"/>
        <v>2.6711016742114796E-3</v>
      </c>
      <c r="E83" s="215">
        <f t="shared" si="39"/>
        <v>9.2453485704039121E-3</v>
      </c>
      <c r="F83" s="52">
        <f t="shared" si="34"/>
        <v>2.4051705409515534</v>
      </c>
      <c r="H83" s="19">
        <v>51.716000000000001</v>
      </c>
      <c r="I83" s="140">
        <v>94.596000000000004</v>
      </c>
      <c r="J83" s="214">
        <f t="shared" si="40"/>
        <v>3.609126240558634E-3</v>
      </c>
      <c r="K83" s="215">
        <f t="shared" si="41"/>
        <v>6.3275724793540834E-3</v>
      </c>
      <c r="L83" s="52">
        <f t="shared" ref="L83" si="56">(I83-H83)/H83</f>
        <v>0.82914378528888544</v>
      </c>
      <c r="N83" s="40">
        <f t="shared" ref="N83" si="57">(H83/B83)*10</f>
        <v>11.235281338257659</v>
      </c>
      <c r="O83" s="143">
        <f t="shared" ref="O83" si="58">(I83/C83)*10</f>
        <v>6.0352175577389309</v>
      </c>
      <c r="P83" s="52">
        <f t="shared" ref="P83" si="59">(O83-N83)/N83</f>
        <v>-0.46283342837279956</v>
      </c>
    </row>
    <row r="84" spans="1:16" ht="20.100000000000001" customHeight="1" x14ac:dyDescent="0.25">
      <c r="A84" s="310" t="s">
        <v>188</v>
      </c>
      <c r="B84" s="118">
        <v>163.56</v>
      </c>
      <c r="C84" s="314">
        <v>88.03</v>
      </c>
      <c r="D84" s="247">
        <f t="shared" si="38"/>
        <v>9.4913184843369459E-3</v>
      </c>
      <c r="E84" s="215">
        <f t="shared" si="39"/>
        <v>5.1924718301177512E-3</v>
      </c>
      <c r="F84" s="52"/>
      <c r="H84" s="19">
        <v>161.65299999999999</v>
      </c>
      <c r="I84" s="140">
        <v>92.35</v>
      </c>
      <c r="J84" s="214">
        <f t="shared" si="40"/>
        <v>1.1281345892277531E-2</v>
      </c>
      <c r="K84" s="215">
        <f t="shared" si="41"/>
        <v>6.1773364462382081E-3</v>
      </c>
      <c r="L84" s="52"/>
      <c r="N84" s="40"/>
      <c r="O84" s="143">
        <f t="shared" ref="O84:O90" si="60">(I84/C84)*10</f>
        <v>10.490741792570715</v>
      </c>
      <c r="P84" s="52"/>
    </row>
    <row r="85" spans="1:16" ht="20.100000000000001" customHeight="1" x14ac:dyDescent="0.25">
      <c r="A85" s="310" t="s">
        <v>214</v>
      </c>
      <c r="B85" s="118"/>
      <c r="C85" s="314">
        <v>132.57999999999998</v>
      </c>
      <c r="D85" s="247">
        <f t="shared" si="38"/>
        <v>0</v>
      </c>
      <c r="E85" s="215">
        <f t="shared" si="39"/>
        <v>7.8202648555834534E-3</v>
      </c>
      <c r="F85" s="52" t="e">
        <f t="shared" si="34"/>
        <v>#DIV/0!</v>
      </c>
      <c r="H85" s="19"/>
      <c r="I85" s="140">
        <v>86.64800000000001</v>
      </c>
      <c r="J85" s="214">
        <f t="shared" si="40"/>
        <v>0</v>
      </c>
      <c r="K85" s="215">
        <f t="shared" si="41"/>
        <v>5.7959268911061002E-3</v>
      </c>
      <c r="L85" s="52" t="e">
        <f t="shared" ref="L85:L94" si="61">(I85-H85)/H85</f>
        <v>#DIV/0!</v>
      </c>
      <c r="N85" s="40" t="e">
        <f t="shared" ref="N85:N90" si="62">(H85/B85)*10</f>
        <v>#DIV/0!</v>
      </c>
      <c r="O85" s="143">
        <f t="shared" si="60"/>
        <v>6.5355257203198081</v>
      </c>
      <c r="P85" s="52" t="e">
        <f t="shared" ref="P85:P90" si="63">(O85-N85)/N85</f>
        <v>#DIV/0!</v>
      </c>
    </row>
    <row r="86" spans="1:16" ht="20.100000000000001" customHeight="1" x14ac:dyDescent="0.25">
      <c r="A86" s="310" t="s">
        <v>212</v>
      </c>
      <c r="B86" s="118">
        <v>53.71</v>
      </c>
      <c r="C86" s="314">
        <v>81.460000000000008</v>
      </c>
      <c r="D86" s="247">
        <f t="shared" si="38"/>
        <v>3.11676886643273E-3</v>
      </c>
      <c r="E86" s="215">
        <f t="shared" si="39"/>
        <v>4.8049387172712944E-3</v>
      </c>
      <c r="F86" s="52"/>
      <c r="H86" s="19">
        <v>39.307000000000002</v>
      </c>
      <c r="I86" s="140">
        <v>85.593000000000004</v>
      </c>
      <c r="J86" s="214">
        <f t="shared" si="40"/>
        <v>2.7431341390988908E-3</v>
      </c>
      <c r="K86" s="215">
        <f t="shared" si="41"/>
        <v>5.7253574276433889E-3</v>
      </c>
      <c r="L86" s="52"/>
      <c r="N86" s="40"/>
      <c r="O86" s="143">
        <f t="shared" si="60"/>
        <v>10.507365578197888</v>
      </c>
      <c r="P86" s="52"/>
    </row>
    <row r="87" spans="1:16" ht="20.100000000000001" customHeight="1" x14ac:dyDescent="0.25">
      <c r="A87" s="310" t="s">
        <v>206</v>
      </c>
      <c r="B87" s="118">
        <v>117.91999999999999</v>
      </c>
      <c r="C87" s="314">
        <v>114.35</v>
      </c>
      <c r="D87" s="247">
        <f t="shared" si="38"/>
        <v>6.8428483472304505E-3</v>
      </c>
      <c r="E87" s="215">
        <f t="shared" si="39"/>
        <v>6.7449636916274546E-3</v>
      </c>
      <c r="F87" s="52">
        <f t="shared" si="34"/>
        <v>-3.0274762550881899E-2</v>
      </c>
      <c r="H87" s="19">
        <v>75.403999999999996</v>
      </c>
      <c r="I87" s="140">
        <v>85.490000000000009</v>
      </c>
      <c r="J87" s="214">
        <f t="shared" si="40"/>
        <v>5.2622506582698436E-3</v>
      </c>
      <c r="K87" s="215">
        <f t="shared" si="41"/>
        <v>5.7184677075138544E-3</v>
      </c>
      <c r="L87" s="52">
        <f t="shared" si="61"/>
        <v>0.13375948225558343</v>
      </c>
      <c r="N87" s="40">
        <f t="shared" si="62"/>
        <v>6.3945047489823619</v>
      </c>
      <c r="O87" s="143">
        <f t="shared" si="60"/>
        <v>7.4761696545693059</v>
      </c>
      <c r="P87" s="52">
        <f t="shared" si="63"/>
        <v>0.16915538388787388</v>
      </c>
    </row>
    <row r="88" spans="1:16" ht="20.100000000000001" customHeight="1" x14ac:dyDescent="0.25">
      <c r="A88" s="310" t="s">
        <v>208</v>
      </c>
      <c r="B88" s="118">
        <v>35.049999999999997</v>
      </c>
      <c r="C88" s="314">
        <v>54.21</v>
      </c>
      <c r="D88" s="247">
        <f t="shared" si="38"/>
        <v>2.0339368603326602E-3</v>
      </c>
      <c r="E88" s="215">
        <f t="shared" si="39"/>
        <v>3.1975905703814983E-3</v>
      </c>
      <c r="F88" s="52">
        <f t="shared" si="34"/>
        <v>0.54664764621968631</v>
      </c>
      <c r="H88" s="19">
        <v>24.555</v>
      </c>
      <c r="I88" s="140">
        <v>85.295000000000002</v>
      </c>
      <c r="J88" s="214">
        <f t="shared" si="40"/>
        <v>1.7136301113179144E-3</v>
      </c>
      <c r="K88" s="215">
        <f t="shared" si="41"/>
        <v>5.7054240626084243E-3</v>
      </c>
      <c r="L88" s="52">
        <f t="shared" si="61"/>
        <v>2.4736306251272655</v>
      </c>
      <c r="N88" s="40">
        <f t="shared" si="62"/>
        <v>7.0057061340941518</v>
      </c>
      <c r="O88" s="143">
        <f t="shared" si="60"/>
        <v>15.734181885261023</v>
      </c>
      <c r="P88" s="52">
        <f t="shared" si="63"/>
        <v>1.2459094892217424</v>
      </c>
    </row>
    <row r="89" spans="1:16" ht="20.100000000000001" customHeight="1" x14ac:dyDescent="0.25">
      <c r="A89" s="310" t="s">
        <v>232</v>
      </c>
      <c r="B89" s="118">
        <v>80.28</v>
      </c>
      <c r="C89" s="314">
        <v>76.5</v>
      </c>
      <c r="D89" s="247">
        <f t="shared" si="38"/>
        <v>4.6586148686877599E-3</v>
      </c>
      <c r="E89" s="215">
        <f t="shared" si="39"/>
        <v>4.5123718619108025E-3</v>
      </c>
      <c r="F89" s="52">
        <f t="shared" si="34"/>
        <v>-4.7085201793721984E-2</v>
      </c>
      <c r="H89" s="19">
        <v>55.581000000000003</v>
      </c>
      <c r="I89" s="140">
        <v>54.920999999999999</v>
      </c>
      <c r="J89" s="214">
        <f t="shared" si="40"/>
        <v>3.878854620939157E-3</v>
      </c>
      <c r="K89" s="215">
        <f t="shared" si="41"/>
        <v>3.6736924197493083E-3</v>
      </c>
      <c r="L89" s="52">
        <f t="shared" si="61"/>
        <v>-1.1874561450855574E-2</v>
      </c>
      <c r="N89" s="40">
        <f t="shared" si="62"/>
        <v>6.92339312406577</v>
      </c>
      <c r="O89" s="143">
        <f t="shared" si="60"/>
        <v>7.1792156862745093</v>
      </c>
      <c r="P89" s="52">
        <f t="shared" si="63"/>
        <v>3.6950460218631534E-2</v>
      </c>
    </row>
    <row r="90" spans="1:16" ht="20.100000000000001" customHeight="1" x14ac:dyDescent="0.25">
      <c r="A90" s="310" t="s">
        <v>216</v>
      </c>
      <c r="B90" s="118">
        <v>70.460000000000008</v>
      </c>
      <c r="C90" s="314">
        <v>95.41</v>
      </c>
      <c r="D90" s="247">
        <f t="shared" si="38"/>
        <v>4.088764370300692E-3</v>
      </c>
      <c r="E90" s="215">
        <f t="shared" si="39"/>
        <v>5.6277829979726754E-3</v>
      </c>
      <c r="F90" s="52">
        <f t="shared" si="34"/>
        <v>0.3541016179392561</v>
      </c>
      <c r="H90" s="19">
        <v>34.581000000000003</v>
      </c>
      <c r="I90" s="140">
        <v>54.866</v>
      </c>
      <c r="J90" s="214">
        <f t="shared" si="40"/>
        <v>2.4133187896348933E-3</v>
      </c>
      <c r="K90" s="215">
        <f t="shared" si="41"/>
        <v>3.6700134429811103E-3</v>
      </c>
      <c r="L90" s="52">
        <f t="shared" si="61"/>
        <v>0.58659379428009584</v>
      </c>
      <c r="N90" s="40">
        <f t="shared" si="62"/>
        <v>4.9078910019869424</v>
      </c>
      <c r="O90" s="143">
        <f t="shared" si="60"/>
        <v>5.750550256786501</v>
      </c>
      <c r="P90" s="52">
        <f t="shared" si="63"/>
        <v>0.1716947777484078</v>
      </c>
    </row>
    <row r="91" spans="1:16" ht="20.100000000000001" customHeight="1" x14ac:dyDescent="0.25">
      <c r="A91" s="310" t="s">
        <v>213</v>
      </c>
      <c r="B91" s="118">
        <v>234.8</v>
      </c>
      <c r="C91" s="314">
        <v>45.339999999999996</v>
      </c>
      <c r="D91" s="247">
        <f t="shared" si="38"/>
        <v>1.3625345928847609E-2</v>
      </c>
      <c r="E91" s="215">
        <f t="shared" si="39"/>
        <v>2.6743913754122325E-3</v>
      </c>
      <c r="F91" s="52">
        <f t="shared" si="34"/>
        <v>-0.80689948892674612</v>
      </c>
      <c r="H91" s="19">
        <v>258.42599999999999</v>
      </c>
      <c r="I91" s="140">
        <v>40.880000000000003</v>
      </c>
      <c r="J91" s="214">
        <f t="shared" si="40"/>
        <v>1.803488394003027E-2</v>
      </c>
      <c r="K91" s="215">
        <f t="shared" si="41"/>
        <v>2.7344830960716617E-3</v>
      </c>
      <c r="L91" s="52">
        <f t="shared" si="61"/>
        <v>-0.84181158242591692</v>
      </c>
      <c r="N91" s="40">
        <f t="shared" ref="N91:N94" si="64">(H91/B91)*10</f>
        <v>11.006218057921636</v>
      </c>
      <c r="O91" s="143">
        <f t="shared" ref="O91:O94" si="65">(I91/C91)*10</f>
        <v>9.0163211292457</v>
      </c>
      <c r="P91" s="52">
        <f t="shared" ref="P91:P94" si="66">(O91-N91)/N91</f>
        <v>-0.18079751992953874</v>
      </c>
    </row>
    <row r="92" spans="1:16" ht="20.100000000000001" customHeight="1" x14ac:dyDescent="0.25">
      <c r="A92" s="310" t="s">
        <v>233</v>
      </c>
      <c r="B92" s="118">
        <v>87.17</v>
      </c>
      <c r="C92" s="314">
        <v>84.15</v>
      </c>
      <c r="D92" s="247">
        <f t="shared" si="38"/>
        <v>5.058438690875835E-3</v>
      </c>
      <c r="E92" s="215">
        <f t="shared" si="39"/>
        <v>4.9636090481018835E-3</v>
      </c>
      <c r="F92" s="52">
        <f t="shared" si="34"/>
        <v>-3.4644946655959574E-2</v>
      </c>
      <c r="H92" s="19">
        <v>42.579000000000001</v>
      </c>
      <c r="I92" s="140">
        <v>36.71</v>
      </c>
      <c r="J92" s="214">
        <f t="shared" si="40"/>
        <v>2.9714785791002027E-3</v>
      </c>
      <c r="K92" s="215">
        <f t="shared" si="41"/>
        <v>2.4555497665555456E-3</v>
      </c>
      <c r="L92" s="52">
        <f t="shared" si="61"/>
        <v>-0.13783790131285376</v>
      </c>
      <c r="N92" s="40">
        <f t="shared" si="64"/>
        <v>4.8845933233910745</v>
      </c>
      <c r="O92" s="143">
        <f t="shared" si="65"/>
        <v>4.3624480095068332</v>
      </c>
      <c r="P92" s="52">
        <f t="shared" si="66"/>
        <v>-0.10689637382580455</v>
      </c>
    </row>
    <row r="93" spans="1:16" ht="20.100000000000001" customHeight="1" x14ac:dyDescent="0.25">
      <c r="A93" s="310" t="s">
        <v>219</v>
      </c>
      <c r="B93" s="118">
        <v>23.91</v>
      </c>
      <c r="C93" s="314">
        <v>40.08</v>
      </c>
      <c r="D93" s="247">
        <f t="shared" si="38"/>
        <v>1.3874873132825652E-3</v>
      </c>
      <c r="E93" s="215">
        <f t="shared" si="39"/>
        <v>2.3641289441226794E-3</v>
      </c>
      <c r="F93" s="52">
        <f t="shared" si="34"/>
        <v>0.67628607277289832</v>
      </c>
      <c r="H93" s="19">
        <v>26.536999999999999</v>
      </c>
      <c r="I93" s="140">
        <v>32.359000000000002</v>
      </c>
      <c r="J93" s="214">
        <f t="shared" si="40"/>
        <v>1.8519487788248214E-3</v>
      </c>
      <c r="K93" s="215">
        <f t="shared" si="41"/>
        <v>2.1645092589477229E-3</v>
      </c>
      <c r="L93" s="52">
        <f t="shared" si="61"/>
        <v>0.21939179259147618</v>
      </c>
      <c r="N93" s="40">
        <f t="shared" si="64"/>
        <v>11.098703471350898</v>
      </c>
      <c r="O93" s="143">
        <f t="shared" si="65"/>
        <v>8.0736027944111797</v>
      </c>
      <c r="P93" s="52">
        <f t="shared" si="66"/>
        <v>-0.27256342912020454</v>
      </c>
    </row>
    <row r="94" spans="1:16" ht="20.100000000000001" customHeight="1" x14ac:dyDescent="0.25">
      <c r="A94" s="310" t="s">
        <v>224</v>
      </c>
      <c r="B94" s="118">
        <v>21.14</v>
      </c>
      <c r="C94" s="314">
        <v>26.32</v>
      </c>
      <c r="D94" s="247">
        <f t="shared" si="38"/>
        <v>1.2267453702548485E-3</v>
      </c>
      <c r="E94" s="215">
        <f t="shared" si="39"/>
        <v>1.5524918615097037E-3</v>
      </c>
      <c r="F94" s="52">
        <f t="shared" si="34"/>
        <v>0.24503311258278143</v>
      </c>
      <c r="H94" s="19">
        <v>26.535</v>
      </c>
      <c r="I94" s="140">
        <v>26.641999999999999</v>
      </c>
      <c r="J94" s="214">
        <f t="shared" si="40"/>
        <v>1.8518092039837449E-3</v>
      </c>
      <c r="K94" s="215">
        <f t="shared" ref="K94" si="67">I94/$I$96</f>
        <v>1.7820963465151958E-3</v>
      </c>
      <c r="L94" s="52">
        <f t="shared" si="61"/>
        <v>4.0324100244959228E-3</v>
      </c>
      <c r="N94" s="40">
        <f t="shared" si="64"/>
        <v>12.552034058656576</v>
      </c>
      <c r="O94" s="143">
        <f t="shared" si="65"/>
        <v>10.122340425531915</v>
      </c>
      <c r="P94" s="52">
        <f t="shared" si="66"/>
        <v>-0.19356971322500593</v>
      </c>
    </row>
    <row r="95" spans="1:16" ht="20.100000000000001" customHeight="1" thickBot="1" x14ac:dyDescent="0.3">
      <c r="A95" s="311" t="s">
        <v>17</v>
      </c>
      <c r="B95" s="196">
        <f>B96-SUM(B68:B94)</f>
        <v>706.06000000000495</v>
      </c>
      <c r="C95" s="142">
        <f>C96-SUM(C68:C94)</f>
        <v>206.29999999999927</v>
      </c>
      <c r="D95" s="247">
        <f t="shared" si="38"/>
        <v>4.0972366893195097E-2</v>
      </c>
      <c r="E95" s="215">
        <f t="shared" si="39"/>
        <v>1.2168657713884907E-2</v>
      </c>
      <c r="F95" s="52">
        <f>(C95-B95)/B95</f>
        <v>-0.70781519984137631</v>
      </c>
      <c r="H95" s="19">
        <f>H96-SUM(H68:H94)</f>
        <v>526.33399999999892</v>
      </c>
      <c r="I95" s="142">
        <f>I96-SUM(I68:I94)</f>
        <v>147.3600000000024</v>
      </c>
      <c r="J95" s="214">
        <f t="shared" si="40"/>
        <v>3.6731492201604612E-2</v>
      </c>
      <c r="K95" s="215">
        <f t="shared" si="41"/>
        <v>9.8569821193034892E-3</v>
      </c>
      <c r="L95" s="52">
        <f>(I95-H95)/H95</f>
        <v>-0.72002568711122084</v>
      </c>
      <c r="N95" s="40">
        <f t="shared" si="36"/>
        <v>7.4545222785598284</v>
      </c>
      <c r="O95" s="143">
        <f t="shared" si="37"/>
        <v>7.1429956374213734</v>
      </c>
      <c r="P95" s="52">
        <f>(O95-N95)/N95</f>
        <v>-4.1790289102018777E-2</v>
      </c>
    </row>
    <row r="96" spans="1:16" ht="26.25" customHeight="1" thickBot="1" x14ac:dyDescent="0.3">
      <c r="A96" s="12" t="s">
        <v>18</v>
      </c>
      <c r="B96" s="17">
        <v>17232.59</v>
      </c>
      <c r="C96" s="145">
        <v>16953.390000000003</v>
      </c>
      <c r="D96" s="255">
        <f>SUM(D68:D95)</f>
        <v>1.0000000000000004</v>
      </c>
      <c r="E96" s="244">
        <f>SUM(E68:E95)</f>
        <v>0.99999999999999967</v>
      </c>
      <c r="F96" s="57">
        <f>(C96-B96)/B96</f>
        <v>-1.6201859383876544E-2</v>
      </c>
      <c r="G96" s="1"/>
      <c r="H96" s="17">
        <v>14329.230000000001</v>
      </c>
      <c r="I96" s="145">
        <v>14949.809000000003</v>
      </c>
      <c r="J96" s="255">
        <f t="shared" si="40"/>
        <v>1</v>
      </c>
      <c r="K96" s="244">
        <f t="shared" si="41"/>
        <v>1</v>
      </c>
      <c r="L96" s="57">
        <f>(I96-H96)/H96</f>
        <v>4.3308607650236718E-2</v>
      </c>
      <c r="M96" s="1"/>
      <c r="N96" s="37">
        <f t="shared" si="36"/>
        <v>8.3151923187402481</v>
      </c>
      <c r="O96" s="150">
        <f t="shared" si="37"/>
        <v>8.8181826761491369</v>
      </c>
      <c r="P96" s="57">
        <f>(O96-N96)/N96</f>
        <v>6.0490526030923093E-2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29 J28:P29 F33:G33 J33:P33 D90:E90 D89:E89 D82:E83 D81:E81 D85:E88 D84:E84 D80:F80 D79:E79 D78:F78 D77:E77 F31:G31 G30 J31:P31 J30:K30 M30 O3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141</v>
      </c>
    </row>
    <row r="2" spans="1:18" ht="15.75" thickBot="1" x14ac:dyDescent="0.3"/>
    <row r="3" spans="1:18" x14ac:dyDescent="0.25">
      <c r="A3" s="347" t="s">
        <v>16</v>
      </c>
      <c r="B3" s="330"/>
      <c r="C3" s="330"/>
      <c r="D3" s="366" t="s">
        <v>1</v>
      </c>
      <c r="E3" s="359"/>
      <c r="F3" s="366" t="s">
        <v>104</v>
      </c>
      <c r="G3" s="359"/>
      <c r="H3" s="130" t="s">
        <v>0</v>
      </c>
      <c r="J3" s="360" t="s">
        <v>19</v>
      </c>
      <c r="K3" s="359"/>
      <c r="L3" s="369" t="s">
        <v>104</v>
      </c>
      <c r="M3" s="370"/>
      <c r="N3" s="130" t="s">
        <v>0</v>
      </c>
      <c r="P3" s="358" t="s">
        <v>22</v>
      </c>
      <c r="Q3" s="359"/>
      <c r="R3" s="130" t="s">
        <v>0</v>
      </c>
    </row>
    <row r="4" spans="1:18" x14ac:dyDescent="0.25">
      <c r="A4" s="365"/>
      <c r="B4" s="331"/>
      <c r="C4" s="331"/>
      <c r="D4" s="367" t="s">
        <v>145</v>
      </c>
      <c r="E4" s="361"/>
      <c r="F4" s="367" t="str">
        <f>D4</f>
        <v>jan-fev</v>
      </c>
      <c r="G4" s="361"/>
      <c r="H4" s="131" t="s">
        <v>164</v>
      </c>
      <c r="J4" s="356" t="str">
        <f>D4</f>
        <v>jan-fev</v>
      </c>
      <c r="K4" s="361"/>
      <c r="L4" s="362" t="str">
        <f>D4</f>
        <v>jan-fev</v>
      </c>
      <c r="M4" s="363"/>
      <c r="N4" s="131" t="str">
        <f>H4</f>
        <v>2025/2024</v>
      </c>
      <c r="P4" s="356" t="str">
        <f>D4</f>
        <v>jan-fev</v>
      </c>
      <c r="Q4" s="357"/>
      <c r="R4" s="131" t="str">
        <f>N4</f>
        <v>2025/2024</v>
      </c>
    </row>
    <row r="5" spans="1:18" ht="19.5" customHeight="1" thickBot="1" x14ac:dyDescent="0.3">
      <c r="A5" s="348"/>
      <c r="B5" s="371"/>
      <c r="C5" s="371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2289.4699999999998</v>
      </c>
      <c r="E6" s="147">
        <v>1172.7099999999996</v>
      </c>
      <c r="F6" s="247">
        <f>D6/D8</f>
        <v>0.54146987524389523</v>
      </c>
      <c r="G6" s="246">
        <f>E6/E8</f>
        <v>0.49537033125786739</v>
      </c>
      <c r="H6" s="165">
        <f>(E6-D6)/D6</f>
        <v>-0.48778101482002401</v>
      </c>
      <c r="I6" s="1"/>
      <c r="J6" s="19">
        <v>1109.0889999999999</v>
      </c>
      <c r="K6" s="147">
        <v>670.98299999999983</v>
      </c>
      <c r="L6" s="247">
        <f>J6/J8</f>
        <v>0.43478852313132377</v>
      </c>
      <c r="M6" s="246">
        <f>K6/K8</f>
        <v>0.36569976324291792</v>
      </c>
      <c r="N6" s="165">
        <f>(K6-J6)/J6</f>
        <v>-0.39501428650000148</v>
      </c>
      <c r="P6" s="27">
        <f t="shared" ref="P6:Q8" si="0">(J6/D6)*10</f>
        <v>4.8443045770418482</v>
      </c>
      <c r="Q6" s="152">
        <f t="shared" si="0"/>
        <v>5.7216447374031096</v>
      </c>
      <c r="R6" s="165">
        <f>(Q6-P6)/P6</f>
        <v>0.1811075555651798</v>
      </c>
    </row>
    <row r="7" spans="1:18" ht="24" customHeight="1" thickBot="1" x14ac:dyDescent="0.3">
      <c r="A7" s="161" t="s">
        <v>21</v>
      </c>
      <c r="B7" s="1"/>
      <c r="C7" s="1"/>
      <c r="D7" s="117">
        <v>1938.7799999999997</v>
      </c>
      <c r="E7" s="140">
        <v>1194.6300000000001</v>
      </c>
      <c r="F7" s="247">
        <f>D7/D8</f>
        <v>0.45853012475610472</v>
      </c>
      <c r="G7" s="215">
        <f>E7/E8</f>
        <v>0.50462966874213266</v>
      </c>
      <c r="H7" s="55">
        <f t="shared" ref="H7:H8" si="1">(E7-D7)/D7</f>
        <v>-0.38382384798687819</v>
      </c>
      <c r="J7" s="19">
        <v>1441.7810000000004</v>
      </c>
      <c r="K7" s="140">
        <v>1163.809</v>
      </c>
      <c r="L7" s="247">
        <f>J7/J8</f>
        <v>0.56521147686867623</v>
      </c>
      <c r="M7" s="215">
        <f>K7/K8</f>
        <v>0.63430023675708203</v>
      </c>
      <c r="N7" s="102">
        <f t="shared" ref="N7:N8" si="2">(K7-J7)/J7</f>
        <v>-0.19279765789672659</v>
      </c>
      <c r="P7" s="27">
        <f t="shared" si="0"/>
        <v>7.4365374101238952</v>
      </c>
      <c r="Q7" s="152">
        <f t="shared" si="0"/>
        <v>9.7420038003398535</v>
      </c>
      <c r="R7" s="102">
        <f t="shared" ref="R7:R8" si="3">(Q7-P7)/P7</f>
        <v>0.31001879814083372</v>
      </c>
    </row>
    <row r="8" spans="1:18" ht="26.25" customHeight="1" thickBot="1" x14ac:dyDescent="0.3">
      <c r="A8" s="12" t="s">
        <v>12</v>
      </c>
      <c r="B8" s="162"/>
      <c r="C8" s="162"/>
      <c r="D8" s="163">
        <v>4228.25</v>
      </c>
      <c r="E8" s="145">
        <v>2367.3399999999997</v>
      </c>
      <c r="F8" s="243">
        <f>SUM(F6:F7)</f>
        <v>1</v>
      </c>
      <c r="G8" s="244">
        <f>SUM(G6:G7)</f>
        <v>1</v>
      </c>
      <c r="H8" s="164">
        <f t="shared" si="1"/>
        <v>-0.44011352214273053</v>
      </c>
      <c r="I8" s="1"/>
      <c r="J8" s="17">
        <v>2550.8700000000003</v>
      </c>
      <c r="K8" s="145">
        <v>1834.7919999999999</v>
      </c>
      <c r="L8" s="243">
        <f>SUM(L6:L7)</f>
        <v>1</v>
      </c>
      <c r="M8" s="244">
        <f>SUM(M6:M7)</f>
        <v>1</v>
      </c>
      <c r="N8" s="164">
        <f t="shared" si="2"/>
        <v>-0.28071912719973985</v>
      </c>
      <c r="O8" s="1"/>
      <c r="P8" s="29">
        <f t="shared" si="0"/>
        <v>6.032921421391829</v>
      </c>
      <c r="Q8" s="146">
        <f t="shared" si="0"/>
        <v>7.7504371995573091</v>
      </c>
      <c r="R8" s="164">
        <f t="shared" si="3"/>
        <v>0.28469056004532539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topLeftCell="A80" workbookViewId="0">
      <selection activeCell="J58" sqref="J58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142</v>
      </c>
    </row>
    <row r="3" spans="1:16" ht="8.25" customHeight="1" thickBot="1" x14ac:dyDescent="0.3"/>
    <row r="4" spans="1:16" x14ac:dyDescent="0.25">
      <c r="A4" s="372" t="s">
        <v>3</v>
      </c>
      <c r="B4" s="366" t="s">
        <v>1</v>
      </c>
      <c r="C4" s="359"/>
      <c r="D4" s="366" t="s">
        <v>104</v>
      </c>
      <c r="E4" s="359"/>
      <c r="F4" s="130" t="s">
        <v>0</v>
      </c>
      <c r="H4" s="375" t="s">
        <v>19</v>
      </c>
      <c r="I4" s="376"/>
      <c r="J4" s="366" t="s">
        <v>104</v>
      </c>
      <c r="K4" s="364"/>
      <c r="L4" s="130" t="s">
        <v>0</v>
      </c>
      <c r="N4" s="358" t="s">
        <v>22</v>
      </c>
      <c r="O4" s="359"/>
      <c r="P4" s="130" t="s">
        <v>0</v>
      </c>
    </row>
    <row r="5" spans="1:16" x14ac:dyDescent="0.25">
      <c r="A5" s="373"/>
      <c r="B5" s="367" t="s">
        <v>145</v>
      </c>
      <c r="C5" s="361"/>
      <c r="D5" s="367" t="str">
        <f>B5</f>
        <v>jan-fev</v>
      </c>
      <c r="E5" s="361"/>
      <c r="F5" s="131" t="s">
        <v>164</v>
      </c>
      <c r="H5" s="356" t="str">
        <f>B5</f>
        <v>jan-fev</v>
      </c>
      <c r="I5" s="361"/>
      <c r="J5" s="367" t="str">
        <f>B5</f>
        <v>jan-fev</v>
      </c>
      <c r="K5" s="357"/>
      <c r="L5" s="131" t="str">
        <f>F5</f>
        <v>2025/2024</v>
      </c>
      <c r="N5" s="356" t="str">
        <f>B5</f>
        <v>jan-fev</v>
      </c>
      <c r="O5" s="357"/>
      <c r="P5" s="131" t="str">
        <f>L5</f>
        <v>2025/2024</v>
      </c>
    </row>
    <row r="6" spans="1:16" ht="19.5" customHeight="1" thickBot="1" x14ac:dyDescent="0.3">
      <c r="A6" s="374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165</v>
      </c>
      <c r="B7" s="39">
        <v>368.67999999999995</v>
      </c>
      <c r="C7" s="147">
        <v>259.46000000000004</v>
      </c>
      <c r="D7" s="247">
        <f>B7/$B$33</f>
        <v>8.7194465795541895E-2</v>
      </c>
      <c r="E7" s="246">
        <f t="shared" ref="E7:E32" si="0">C7/$C$33</f>
        <v>0.10959980399942555</v>
      </c>
      <c r="F7" s="52">
        <f>(C7-B7)/B7</f>
        <v>-0.2962460670500161</v>
      </c>
      <c r="H7" s="39">
        <v>379.79700000000003</v>
      </c>
      <c r="I7" s="147">
        <v>419.00799999999998</v>
      </c>
      <c r="J7" s="247">
        <f>H7/$H$33</f>
        <v>0.14888920250737986</v>
      </c>
      <c r="K7" s="246">
        <f>I7/$I$33</f>
        <v>0.2283681202010909</v>
      </c>
      <c r="L7" s="52">
        <f>(I7-H7)/H7</f>
        <v>0.10324199506578502</v>
      </c>
      <c r="N7" s="27">
        <f t="shared" ref="N7:N33" si="1">(H7/B7)*10</f>
        <v>10.301535206683305</v>
      </c>
      <c r="O7" s="151">
        <f t="shared" ref="O7:O32" si="2">(I7/C7)*10</f>
        <v>16.149233022431201</v>
      </c>
      <c r="P7" s="61">
        <f>(O7-N7)/N7</f>
        <v>0.5676530437865317</v>
      </c>
    </row>
    <row r="8" spans="1:16" ht="20.100000000000001" customHeight="1" x14ac:dyDescent="0.25">
      <c r="A8" s="8" t="s">
        <v>184</v>
      </c>
      <c r="B8" s="19">
        <v>447.05</v>
      </c>
      <c r="C8" s="140">
        <v>255.88</v>
      </c>
      <c r="D8" s="247">
        <f t="shared" ref="D8:D32" si="3">B8/$B$33</f>
        <v>0.10572932064092712</v>
      </c>
      <c r="E8" s="215">
        <f t="shared" si="0"/>
        <v>0.10808755818767056</v>
      </c>
      <c r="F8" s="52">
        <f t="shared" ref="F8:F28" si="4">(C8-B8)/B8</f>
        <v>-0.42762554524102453</v>
      </c>
      <c r="H8" s="19">
        <v>276.11099999999999</v>
      </c>
      <c r="I8" s="140">
        <v>167.52600000000001</v>
      </c>
      <c r="J8" s="247">
        <f t="shared" ref="J8:J32" si="5">H8/$H$33</f>
        <v>0.10824189394206682</v>
      </c>
      <c r="K8" s="215">
        <f t="shared" ref="K8:K32" si="6">I8/$I$33</f>
        <v>9.1305172466415827E-2</v>
      </c>
      <c r="L8" s="52">
        <f t="shared" ref="L8:L33" si="7">(I8-H8)/H8</f>
        <v>-0.39326575181720391</v>
      </c>
      <c r="N8" s="27">
        <f t="shared" si="1"/>
        <v>6.17628900570406</v>
      </c>
      <c r="O8" s="152">
        <f t="shared" si="2"/>
        <v>6.5470533062372995</v>
      </c>
      <c r="P8" s="52">
        <f t="shared" ref="P8:P69" si="8">(O8-N8)/N8</f>
        <v>6.0030270635137578E-2</v>
      </c>
    </row>
    <row r="9" spans="1:16" ht="20.100000000000001" customHeight="1" x14ac:dyDescent="0.25">
      <c r="A9" s="8" t="s">
        <v>168</v>
      </c>
      <c r="B9" s="19">
        <v>514.91</v>
      </c>
      <c r="C9" s="140">
        <v>183.25</v>
      </c>
      <c r="D9" s="247">
        <f t="shared" si="3"/>
        <v>0.12177851356944364</v>
      </c>
      <c r="E9" s="215">
        <f t="shared" si="0"/>
        <v>7.7407554470418291E-2</v>
      </c>
      <c r="F9" s="52">
        <f t="shared" si="4"/>
        <v>-0.64411256336058731</v>
      </c>
      <c r="H9" s="19">
        <v>345.25500000000005</v>
      </c>
      <c r="I9" s="140">
        <v>158.49199999999999</v>
      </c>
      <c r="J9" s="247">
        <f t="shared" si="5"/>
        <v>0.13534794011454918</v>
      </c>
      <c r="K9" s="215">
        <f t="shared" si="6"/>
        <v>8.6381453592559804E-2</v>
      </c>
      <c r="L9" s="52">
        <f t="shared" si="7"/>
        <v>-0.54094220214044697</v>
      </c>
      <c r="N9" s="27">
        <f t="shared" si="1"/>
        <v>6.705152356722536</v>
      </c>
      <c r="O9" s="152">
        <f t="shared" si="2"/>
        <v>8.6489495225102306</v>
      </c>
      <c r="P9" s="52">
        <f t="shared" si="8"/>
        <v>0.28989604745354641</v>
      </c>
    </row>
    <row r="10" spans="1:16" ht="20.100000000000001" customHeight="1" x14ac:dyDescent="0.25">
      <c r="A10" s="8" t="s">
        <v>177</v>
      </c>
      <c r="B10" s="19">
        <v>310.15999999999997</v>
      </c>
      <c r="C10" s="140">
        <v>234.08</v>
      </c>
      <c r="D10" s="247">
        <f t="shared" si="3"/>
        <v>7.3354224560988598E-2</v>
      </c>
      <c r="E10" s="215">
        <f t="shared" si="0"/>
        <v>9.8878910507151502E-2</v>
      </c>
      <c r="F10" s="52">
        <f t="shared" si="4"/>
        <v>-0.24529275212793386</v>
      </c>
      <c r="H10" s="19">
        <v>181.642</v>
      </c>
      <c r="I10" s="140">
        <v>150.66</v>
      </c>
      <c r="J10" s="247">
        <f t="shared" si="5"/>
        <v>7.1207862415568021E-2</v>
      </c>
      <c r="K10" s="215">
        <f t="shared" si="6"/>
        <v>8.21128498489202E-2</v>
      </c>
      <c r="L10" s="52">
        <f t="shared" si="7"/>
        <v>-0.17056627872408364</v>
      </c>
      <c r="N10" s="27">
        <f t="shared" si="1"/>
        <v>5.8563966984782052</v>
      </c>
      <c r="O10" s="152">
        <f t="shared" si="2"/>
        <v>6.4362611073137383</v>
      </c>
      <c r="P10" s="52">
        <f t="shared" si="8"/>
        <v>9.9013854199154899E-2</v>
      </c>
    </row>
    <row r="11" spans="1:16" ht="20.100000000000001" customHeight="1" x14ac:dyDescent="0.25">
      <c r="A11" s="8" t="s">
        <v>174</v>
      </c>
      <c r="B11" s="19">
        <v>130.34</v>
      </c>
      <c r="C11" s="140">
        <v>194.74</v>
      </c>
      <c r="D11" s="247">
        <f t="shared" si="3"/>
        <v>3.0825991840596E-2</v>
      </c>
      <c r="E11" s="215">
        <f t="shared" si="0"/>
        <v>8.2261103179095546E-2</v>
      </c>
      <c r="F11" s="52">
        <f t="shared" si="4"/>
        <v>0.49409237379162196</v>
      </c>
      <c r="H11" s="19">
        <v>58.447000000000003</v>
      </c>
      <c r="I11" s="140">
        <v>150.11500000000001</v>
      </c>
      <c r="J11" s="247">
        <f t="shared" si="5"/>
        <v>2.2912574925417605E-2</v>
      </c>
      <c r="K11" s="215">
        <f t="shared" si="6"/>
        <v>8.1815813454604133E-2</v>
      </c>
      <c r="L11" s="52">
        <f t="shared" si="7"/>
        <v>1.5683952983044469</v>
      </c>
      <c r="N11" s="27">
        <f t="shared" si="1"/>
        <v>4.4841951818321313</v>
      </c>
      <c r="O11" s="152">
        <f t="shared" si="2"/>
        <v>7.7084831056793677</v>
      </c>
      <c r="P11" s="52">
        <f t="shared" si="8"/>
        <v>0.71903380497587355</v>
      </c>
    </row>
    <row r="12" spans="1:16" ht="20.100000000000001" customHeight="1" x14ac:dyDescent="0.25">
      <c r="A12" s="8" t="s">
        <v>180</v>
      </c>
      <c r="B12" s="19">
        <v>54.690000000000005</v>
      </c>
      <c r="C12" s="140">
        <v>46.849999999999994</v>
      </c>
      <c r="D12" s="247">
        <f t="shared" si="3"/>
        <v>1.2934429137349971E-2</v>
      </c>
      <c r="E12" s="215">
        <f t="shared" si="0"/>
        <v>1.9790144212491659E-2</v>
      </c>
      <c r="F12" s="52">
        <f t="shared" si="4"/>
        <v>-0.14335344669957964</v>
      </c>
      <c r="H12" s="19">
        <v>132.316</v>
      </c>
      <c r="I12" s="140">
        <v>114.673</v>
      </c>
      <c r="J12" s="247">
        <f t="shared" si="5"/>
        <v>5.1870930310051085E-2</v>
      </c>
      <c r="K12" s="215">
        <f t="shared" si="6"/>
        <v>6.2499182468639503E-2</v>
      </c>
      <c r="L12" s="52">
        <f t="shared" si="7"/>
        <v>-0.13333988330965266</v>
      </c>
      <c r="N12" s="27">
        <f t="shared" si="1"/>
        <v>24.193819711098921</v>
      </c>
      <c r="O12" s="152">
        <f t="shared" si="2"/>
        <v>24.476627534685168</v>
      </c>
      <c r="P12" s="52">
        <f t="shared" si="8"/>
        <v>1.168925894973534E-2</v>
      </c>
    </row>
    <row r="13" spans="1:16" ht="20.100000000000001" customHeight="1" x14ac:dyDescent="0.25">
      <c r="A13" s="8" t="s">
        <v>170</v>
      </c>
      <c r="B13" s="19">
        <v>31.090000000000003</v>
      </c>
      <c r="C13" s="140">
        <v>137.34</v>
      </c>
      <c r="D13" s="247">
        <f t="shared" si="3"/>
        <v>7.3529237864364714E-3</v>
      </c>
      <c r="E13" s="215">
        <f t="shared" si="0"/>
        <v>5.8014480387270112E-2</v>
      </c>
      <c r="F13" s="52">
        <f t="shared" si="4"/>
        <v>3.4174975876487612</v>
      </c>
      <c r="H13" s="19">
        <v>21.03</v>
      </c>
      <c r="I13" s="140">
        <v>109.642</v>
      </c>
      <c r="J13" s="247">
        <f t="shared" si="5"/>
        <v>8.2442460807489217E-3</v>
      </c>
      <c r="K13" s="215">
        <f t="shared" si="6"/>
        <v>5.9757182285512474E-2</v>
      </c>
      <c r="L13" s="52">
        <f t="shared" si="7"/>
        <v>4.2135996195910597</v>
      </c>
      <c r="N13" s="27">
        <f t="shared" si="1"/>
        <v>6.7642328723062075</v>
      </c>
      <c r="O13" s="152">
        <f t="shared" si="2"/>
        <v>7.9832532401339744</v>
      </c>
      <c r="P13" s="52">
        <f t="shared" si="8"/>
        <v>0.18021561215294948</v>
      </c>
    </row>
    <row r="14" spans="1:16" ht="20.100000000000001" customHeight="1" x14ac:dyDescent="0.25">
      <c r="A14" s="8" t="s">
        <v>172</v>
      </c>
      <c r="B14" s="19">
        <v>421.32</v>
      </c>
      <c r="C14" s="140">
        <v>195.9</v>
      </c>
      <c r="D14" s="247">
        <f t="shared" si="3"/>
        <v>9.9644060781647267E-2</v>
      </c>
      <c r="E14" s="215">
        <f t="shared" si="0"/>
        <v>8.2751104615306645E-2</v>
      </c>
      <c r="F14" s="52">
        <f t="shared" si="4"/>
        <v>-0.53503275420108232</v>
      </c>
      <c r="H14" s="19">
        <v>218.66900000000001</v>
      </c>
      <c r="I14" s="140">
        <v>99.515000000000001</v>
      </c>
      <c r="J14" s="247">
        <f t="shared" si="5"/>
        <v>8.5723302245900426E-2</v>
      </c>
      <c r="K14" s="215">
        <f t="shared" si="6"/>
        <v>5.4237755560303295E-2</v>
      </c>
      <c r="L14" s="52">
        <f t="shared" si="7"/>
        <v>-0.54490577082256741</v>
      </c>
      <c r="N14" s="27">
        <f t="shared" si="1"/>
        <v>5.1900930409190167</v>
      </c>
      <c r="O14" s="152">
        <f t="shared" si="2"/>
        <v>5.0798876978050025</v>
      </c>
      <c r="P14" s="52">
        <f t="shared" si="8"/>
        <v>-2.1233789499561648E-2</v>
      </c>
    </row>
    <row r="15" spans="1:16" ht="20.100000000000001" customHeight="1" x14ac:dyDescent="0.25">
      <c r="A15" s="8" t="s">
        <v>166</v>
      </c>
      <c r="B15" s="19">
        <v>1074.1300000000001</v>
      </c>
      <c r="C15" s="140">
        <v>302.85999999999996</v>
      </c>
      <c r="D15" s="247">
        <f t="shared" si="3"/>
        <v>0.25403653993969144</v>
      </c>
      <c r="E15" s="215">
        <f t="shared" si="0"/>
        <v>0.12793261635422035</v>
      </c>
      <c r="F15" s="52">
        <f t="shared" si="4"/>
        <v>-0.71804157783508527</v>
      </c>
      <c r="H15" s="19">
        <v>420.94099999999992</v>
      </c>
      <c r="I15" s="140">
        <v>93.474999999999994</v>
      </c>
      <c r="J15" s="247">
        <f t="shared" si="5"/>
        <v>0.16501860149674422</v>
      </c>
      <c r="K15" s="215">
        <f t="shared" si="6"/>
        <v>5.094582928201126E-2</v>
      </c>
      <c r="L15" s="52">
        <f t="shared" si="7"/>
        <v>-0.77793800081246534</v>
      </c>
      <c r="N15" s="27">
        <f t="shared" si="1"/>
        <v>3.9189018089058107</v>
      </c>
      <c r="O15" s="152">
        <f t="shared" si="2"/>
        <v>3.0864095621739418</v>
      </c>
      <c r="P15" s="52">
        <f t="shared" si="8"/>
        <v>-0.21242998353263348</v>
      </c>
    </row>
    <row r="16" spans="1:16" ht="20.100000000000001" customHeight="1" x14ac:dyDescent="0.25">
      <c r="A16" s="8" t="s">
        <v>175</v>
      </c>
      <c r="B16" s="19">
        <v>143.45999999999998</v>
      </c>
      <c r="C16" s="140">
        <v>157.28</v>
      </c>
      <c r="D16" s="247">
        <f t="shared" si="3"/>
        <v>3.3928930408561465E-2</v>
      </c>
      <c r="E16" s="215">
        <f t="shared" si="0"/>
        <v>6.6437436109726536E-2</v>
      </c>
      <c r="F16" s="52">
        <f t="shared" si="4"/>
        <v>9.6333472745016191E-2</v>
      </c>
      <c r="H16" s="19">
        <v>60.05</v>
      </c>
      <c r="I16" s="140">
        <v>66.825000000000003</v>
      </c>
      <c r="J16" s="247">
        <f t="shared" si="5"/>
        <v>2.3540987976651103E-2</v>
      </c>
      <c r="K16" s="215">
        <f t="shared" si="6"/>
        <v>3.6421022110408159E-2</v>
      </c>
      <c r="L16" s="52">
        <f t="shared" si="7"/>
        <v>0.11282264779350551</v>
      </c>
      <c r="N16" s="27">
        <f t="shared" si="1"/>
        <v>4.1858357730377813</v>
      </c>
      <c r="O16" s="152">
        <f t="shared" si="2"/>
        <v>4.2487919633774158</v>
      </c>
      <c r="P16" s="52">
        <f t="shared" si="8"/>
        <v>1.5040291533928335E-2</v>
      </c>
    </row>
    <row r="17" spans="1:16" ht="20.100000000000001" customHeight="1" x14ac:dyDescent="0.25">
      <c r="A17" s="8" t="s">
        <v>171</v>
      </c>
      <c r="B17" s="19">
        <v>137.88999999999999</v>
      </c>
      <c r="C17" s="140">
        <v>74.06</v>
      </c>
      <c r="D17" s="247">
        <f t="shared" si="3"/>
        <v>3.261160054396027E-2</v>
      </c>
      <c r="E17" s="215">
        <f t="shared" si="0"/>
        <v>3.1284057211891834E-2</v>
      </c>
      <c r="F17" s="52">
        <f t="shared" si="4"/>
        <v>-0.46290521430125453</v>
      </c>
      <c r="H17" s="19">
        <v>62.326999999999998</v>
      </c>
      <c r="I17" s="140">
        <v>56.263000000000005</v>
      </c>
      <c r="J17" s="247">
        <f t="shared" si="5"/>
        <v>2.4433624606506801E-2</v>
      </c>
      <c r="K17" s="215">
        <f t="shared" si="6"/>
        <v>3.0664511290653115E-2</v>
      </c>
      <c r="L17" s="52">
        <f t="shared" si="7"/>
        <v>-9.7293307876201218E-2</v>
      </c>
      <c r="N17" s="27">
        <f t="shared" si="1"/>
        <v>4.5200522155341218</v>
      </c>
      <c r="O17" s="152">
        <f t="shared" si="2"/>
        <v>7.5969484201998387</v>
      </c>
      <c r="P17" s="52">
        <f t="shared" si="8"/>
        <v>0.68072138505199298</v>
      </c>
    </row>
    <row r="18" spans="1:16" ht="20.100000000000001" customHeight="1" x14ac:dyDescent="0.25">
      <c r="A18" s="8" t="s">
        <v>203</v>
      </c>
      <c r="B18" s="19">
        <v>0.01</v>
      </c>
      <c r="C18" s="140">
        <v>39.83</v>
      </c>
      <c r="D18" s="247">
        <f t="shared" si="3"/>
        <v>2.3650446402175845E-6</v>
      </c>
      <c r="E18" s="215">
        <f t="shared" si="0"/>
        <v>1.6824790693352035E-2</v>
      </c>
      <c r="F18" s="52">
        <f t="shared" si="4"/>
        <v>3982</v>
      </c>
      <c r="H18" s="19">
        <v>1.4999999999999999E-2</v>
      </c>
      <c r="I18" s="140">
        <v>38.222999999999999</v>
      </c>
      <c r="J18" s="247">
        <f t="shared" si="5"/>
        <v>5.8803467052417413E-6</v>
      </c>
      <c r="K18" s="215">
        <f t="shared" si="6"/>
        <v>2.0832334128337165E-2</v>
      </c>
      <c r="L18" s="52">
        <f t="shared" si="7"/>
        <v>2547.1999999999998</v>
      </c>
      <c r="N18" s="27">
        <f t="shared" ref="N18" si="9">(H18/B18)*10</f>
        <v>15</v>
      </c>
      <c r="O18" s="152">
        <f t="shared" ref="O18" si="10">(I18/C18)*10</f>
        <v>9.5965352749184021</v>
      </c>
      <c r="P18" s="52">
        <f t="shared" ref="P18" si="11">(O18-N18)/N18</f>
        <v>-0.36023098167210654</v>
      </c>
    </row>
    <row r="19" spans="1:16" ht="20.100000000000001" customHeight="1" x14ac:dyDescent="0.25">
      <c r="A19" s="8" t="s">
        <v>176</v>
      </c>
      <c r="B19" s="19">
        <v>24.689999999999998</v>
      </c>
      <c r="C19" s="140">
        <v>34.22</v>
      </c>
      <c r="D19" s="247">
        <f t="shared" si="3"/>
        <v>5.8392952166972161E-3</v>
      </c>
      <c r="E19" s="215">
        <f t="shared" si="0"/>
        <v>1.4455042368227632E-2</v>
      </c>
      <c r="F19" s="52"/>
      <c r="H19" s="19">
        <v>21.271000000000001</v>
      </c>
      <c r="I19" s="140">
        <v>32.445</v>
      </c>
      <c r="J19" s="247">
        <f t="shared" si="5"/>
        <v>8.3387236511464728E-3</v>
      </c>
      <c r="K19" s="215">
        <f t="shared" si="6"/>
        <v>1.7683203327679652E-2</v>
      </c>
      <c r="L19" s="52"/>
      <c r="N19" s="27"/>
      <c r="O19" s="152">
        <f t="shared" ref="O19:O27" si="12">(I19/C19)*10</f>
        <v>9.4812974868497957</v>
      </c>
      <c r="P19" s="52"/>
    </row>
    <row r="20" spans="1:16" ht="20.100000000000001" customHeight="1" x14ac:dyDescent="0.25">
      <c r="A20" s="8" t="s">
        <v>182</v>
      </c>
      <c r="B20" s="19">
        <v>25.82</v>
      </c>
      <c r="C20" s="140">
        <v>35.18</v>
      </c>
      <c r="D20" s="247">
        <f t="shared" si="3"/>
        <v>6.1065452610418033E-3</v>
      </c>
      <c r="E20" s="215">
        <f t="shared" si="0"/>
        <v>1.4860560798195446E-2</v>
      </c>
      <c r="F20" s="52">
        <f t="shared" si="4"/>
        <v>0.3625096824167312</v>
      </c>
      <c r="H20" s="19">
        <v>17.632000000000001</v>
      </c>
      <c r="I20" s="140">
        <v>24.364000000000001</v>
      </c>
      <c r="J20" s="247">
        <f t="shared" si="5"/>
        <v>6.9121515404548259E-3</v>
      </c>
      <c r="K20" s="215">
        <f t="shared" si="6"/>
        <v>1.3278889378196549E-2</v>
      </c>
      <c r="L20" s="52">
        <f t="shared" si="7"/>
        <v>0.38180580762250449</v>
      </c>
      <c r="N20" s="27">
        <f t="shared" ref="N20:N27" si="13">(H20/B20)*10</f>
        <v>6.8288148721920994</v>
      </c>
      <c r="O20" s="152">
        <f t="shared" si="12"/>
        <v>6.9255258669698696</v>
      </c>
      <c r="P20" s="52">
        <f t="shared" ref="P20:P27" si="14">(O20-N20)/N20</f>
        <v>1.4162193087352696E-2</v>
      </c>
    </row>
    <row r="21" spans="1:16" ht="20.100000000000001" customHeight="1" x14ac:dyDescent="0.25">
      <c r="A21" s="8" t="s">
        <v>212</v>
      </c>
      <c r="B21" s="19">
        <v>13.25</v>
      </c>
      <c r="C21" s="140">
        <v>19.05</v>
      </c>
      <c r="D21" s="247">
        <f t="shared" si="3"/>
        <v>3.1336841482882995E-3</v>
      </c>
      <c r="E21" s="215">
        <f t="shared" si="0"/>
        <v>8.0470063446737711E-3</v>
      </c>
      <c r="F21" s="52">
        <f t="shared" si="4"/>
        <v>0.43773584905660384</v>
      </c>
      <c r="H21" s="19">
        <v>18.402999999999999</v>
      </c>
      <c r="I21" s="140">
        <v>20.448</v>
      </c>
      <c r="J21" s="247">
        <f t="shared" si="5"/>
        <v>7.2144013611042503E-3</v>
      </c>
      <c r="K21" s="215">
        <f t="shared" si="6"/>
        <v>1.1144587506376745E-2</v>
      </c>
      <c r="L21" s="52">
        <f t="shared" si="7"/>
        <v>0.11112318643699406</v>
      </c>
      <c r="N21" s="27">
        <f t="shared" si="13"/>
        <v>13.889056603773584</v>
      </c>
      <c r="O21" s="152">
        <f t="shared" si="12"/>
        <v>10.733858267716537</v>
      </c>
      <c r="P21" s="52">
        <f t="shared" si="14"/>
        <v>-0.22717153699264186</v>
      </c>
    </row>
    <row r="22" spans="1:16" ht="20.100000000000001" customHeight="1" x14ac:dyDescent="0.25">
      <c r="A22" s="8" t="s">
        <v>173</v>
      </c>
      <c r="B22" s="19">
        <v>15.39</v>
      </c>
      <c r="C22" s="140">
        <v>33.69</v>
      </c>
      <c r="D22" s="247">
        <f t="shared" si="3"/>
        <v>3.6398037012948629E-3</v>
      </c>
      <c r="E22" s="215">
        <f t="shared" si="0"/>
        <v>1.4231162401682903E-2</v>
      </c>
      <c r="F22" s="52">
        <f t="shared" si="4"/>
        <v>1.1890838206627679</v>
      </c>
      <c r="H22" s="19">
        <v>5.8350000000000009</v>
      </c>
      <c r="I22" s="140">
        <v>20.412000000000003</v>
      </c>
      <c r="J22" s="247">
        <f t="shared" si="5"/>
        <v>2.2874548683390378E-3</v>
      </c>
      <c r="K22" s="215">
        <f t="shared" si="6"/>
        <v>1.1124966753724675E-2</v>
      </c>
      <c r="L22" s="52">
        <f t="shared" si="7"/>
        <v>2.4982005141388175</v>
      </c>
      <c r="N22" s="27">
        <f t="shared" si="13"/>
        <v>3.7914230019493185</v>
      </c>
      <c r="O22" s="152">
        <f t="shared" si="12"/>
        <v>6.0587711487088169</v>
      </c>
      <c r="P22" s="52">
        <f t="shared" si="14"/>
        <v>0.59802035953091126</v>
      </c>
    </row>
    <row r="23" spans="1:16" ht="20.100000000000001" customHeight="1" x14ac:dyDescent="0.25">
      <c r="A23" s="8" t="s">
        <v>181</v>
      </c>
      <c r="B23" s="19">
        <v>16.3</v>
      </c>
      <c r="C23" s="140">
        <v>23.54</v>
      </c>
      <c r="D23" s="247">
        <f t="shared" si="3"/>
        <v>3.8550227635546631E-3</v>
      </c>
      <c r="E23" s="215">
        <f t="shared" si="0"/>
        <v>9.9436498348357237E-3</v>
      </c>
      <c r="F23" s="52">
        <f t="shared" si="4"/>
        <v>0.44417177914110417</v>
      </c>
      <c r="H23" s="19">
        <v>12.181999999999999</v>
      </c>
      <c r="I23" s="140">
        <v>19.111000000000001</v>
      </c>
      <c r="J23" s="247">
        <f t="shared" si="5"/>
        <v>4.7756255708836593E-3</v>
      </c>
      <c r="K23" s="215">
        <f t="shared" si="6"/>
        <v>1.0415894553715081E-2</v>
      </c>
      <c r="L23" s="52">
        <f t="shared" si="7"/>
        <v>0.56879001805943219</v>
      </c>
      <c r="N23" s="27">
        <f t="shared" si="13"/>
        <v>7.4736196319018386</v>
      </c>
      <c r="O23" s="152">
        <f t="shared" si="12"/>
        <v>8.118521665250638</v>
      </c>
      <c r="P23" s="52">
        <f t="shared" si="14"/>
        <v>8.6290454306234055E-2</v>
      </c>
    </row>
    <row r="24" spans="1:16" ht="20.100000000000001" customHeight="1" x14ac:dyDescent="0.25">
      <c r="A24" s="8" t="s">
        <v>179</v>
      </c>
      <c r="B24" s="19">
        <v>90.210000000000008</v>
      </c>
      <c r="C24" s="140">
        <v>26.799999999999997</v>
      </c>
      <c r="D24" s="247">
        <f t="shared" si="3"/>
        <v>2.1335067699402833E-2</v>
      </c>
      <c r="E24" s="215">
        <f t="shared" si="0"/>
        <v>1.1320722836601418E-2</v>
      </c>
      <c r="F24" s="52">
        <f t="shared" si="4"/>
        <v>-0.70291541957654369</v>
      </c>
      <c r="H24" s="19">
        <v>62.285000000000004</v>
      </c>
      <c r="I24" s="140">
        <v>16.02</v>
      </c>
      <c r="J24" s="247">
        <f t="shared" si="5"/>
        <v>2.4417159635732124E-2</v>
      </c>
      <c r="K24" s="215">
        <f t="shared" si="6"/>
        <v>8.7312349301719213E-3</v>
      </c>
      <c r="L24" s="52">
        <f t="shared" si="7"/>
        <v>-0.74279521554146255</v>
      </c>
      <c r="N24" s="27">
        <f t="shared" si="13"/>
        <v>6.9044451834608136</v>
      </c>
      <c r="O24" s="152">
        <f t="shared" si="12"/>
        <v>5.9776119402985088</v>
      </c>
      <c r="P24" s="52">
        <f t="shared" si="14"/>
        <v>-0.13423717888042308</v>
      </c>
    </row>
    <row r="25" spans="1:16" ht="20.100000000000001" customHeight="1" x14ac:dyDescent="0.25">
      <c r="A25" s="8" t="s">
        <v>183</v>
      </c>
      <c r="B25" s="19">
        <v>25.81</v>
      </c>
      <c r="C25" s="140">
        <v>25.729999999999997</v>
      </c>
      <c r="D25" s="247">
        <f t="shared" si="3"/>
        <v>6.1041802164015857E-3</v>
      </c>
      <c r="E25" s="215">
        <f t="shared" si="0"/>
        <v>1.0868738753199794E-2</v>
      </c>
      <c r="F25" s="52">
        <f t="shared" si="4"/>
        <v>-3.099573808601389E-3</v>
      </c>
      <c r="H25" s="19">
        <v>17.265999999999998</v>
      </c>
      <c r="I25" s="140">
        <v>11.164999999999999</v>
      </c>
      <c r="J25" s="247">
        <f t="shared" si="5"/>
        <v>6.7686710808469259E-3</v>
      </c>
      <c r="K25" s="215">
        <f t="shared" si="6"/>
        <v>6.0851584266772467E-3</v>
      </c>
      <c r="L25" s="52">
        <f t="shared" si="7"/>
        <v>-0.35335341132862269</v>
      </c>
      <c r="N25" s="27">
        <f t="shared" si="13"/>
        <v>6.6896551724137936</v>
      </c>
      <c r="O25" s="152">
        <f t="shared" si="12"/>
        <v>4.3392926544889239</v>
      </c>
      <c r="P25" s="52">
        <f t="shared" si="14"/>
        <v>-0.35134285061763515</v>
      </c>
    </row>
    <row r="26" spans="1:16" ht="20.100000000000001" customHeight="1" x14ac:dyDescent="0.25">
      <c r="A26" s="8" t="s">
        <v>167</v>
      </c>
      <c r="B26" s="19">
        <v>33.68</v>
      </c>
      <c r="C26" s="140">
        <v>16.02</v>
      </c>
      <c r="D26" s="247">
        <f t="shared" si="3"/>
        <v>7.9654703482528247E-3</v>
      </c>
      <c r="E26" s="215">
        <f t="shared" si="0"/>
        <v>6.7670888000878632E-3</v>
      </c>
      <c r="F26" s="52">
        <f t="shared" si="4"/>
        <v>-0.52434679334916867</v>
      </c>
      <c r="H26" s="19">
        <v>15.455</v>
      </c>
      <c r="I26" s="140">
        <v>11.013999999999999</v>
      </c>
      <c r="J26" s="247">
        <f t="shared" si="5"/>
        <v>6.0587172219674079E-3</v>
      </c>
      <c r="K26" s="215">
        <f t="shared" si="6"/>
        <v>6.0028602697199465E-3</v>
      </c>
      <c r="L26" s="52">
        <f t="shared" si="7"/>
        <v>-0.287350372047881</v>
      </c>
      <c r="N26" s="27">
        <f t="shared" si="13"/>
        <v>4.5887767220902616</v>
      </c>
      <c r="O26" s="152">
        <f t="shared" si="12"/>
        <v>6.8751560549313346</v>
      </c>
      <c r="P26" s="52">
        <f t="shared" si="14"/>
        <v>0.49825464852854956</v>
      </c>
    </row>
    <row r="27" spans="1:16" ht="20.100000000000001" customHeight="1" x14ac:dyDescent="0.25">
      <c r="A27" s="8" t="s">
        <v>186</v>
      </c>
      <c r="B27" s="19">
        <v>9.9600000000000009</v>
      </c>
      <c r="C27" s="140">
        <v>12.62</v>
      </c>
      <c r="D27" s="247">
        <f t="shared" si="3"/>
        <v>2.3555844616567146E-3</v>
      </c>
      <c r="E27" s="215">
        <f t="shared" si="0"/>
        <v>5.3308776939518616E-3</v>
      </c>
      <c r="F27" s="52">
        <f t="shared" si="4"/>
        <v>0.2670682730923693</v>
      </c>
      <c r="H27" s="19">
        <v>13.715</v>
      </c>
      <c r="I27" s="140">
        <v>9.5210000000000008</v>
      </c>
      <c r="J27" s="247">
        <f t="shared" si="5"/>
        <v>5.376597004159365E-3</v>
      </c>
      <c r="K27" s="215">
        <f t="shared" si="6"/>
        <v>5.1891440555659725E-3</v>
      </c>
      <c r="L27" s="52">
        <f t="shared" si="7"/>
        <v>-0.30579657309515124</v>
      </c>
      <c r="N27" s="27">
        <f t="shared" si="13"/>
        <v>13.770080321285139</v>
      </c>
      <c r="O27" s="152">
        <f t="shared" si="12"/>
        <v>7.5443740095087177</v>
      </c>
      <c r="P27" s="52">
        <f t="shared" si="14"/>
        <v>-0.45211837306083241</v>
      </c>
    </row>
    <row r="28" spans="1:16" ht="20.100000000000001" customHeight="1" x14ac:dyDescent="0.25">
      <c r="A28" s="8" t="s">
        <v>208</v>
      </c>
      <c r="B28" s="19">
        <v>0.98000000000000009</v>
      </c>
      <c r="C28" s="140">
        <v>12.6</v>
      </c>
      <c r="D28" s="247">
        <f t="shared" si="3"/>
        <v>2.3177437474132331E-4</v>
      </c>
      <c r="E28" s="215">
        <f t="shared" si="0"/>
        <v>5.3224293933275329E-3</v>
      </c>
      <c r="F28" s="52">
        <f t="shared" si="4"/>
        <v>11.857142857142856</v>
      </c>
      <c r="H28" s="19">
        <v>2.2610000000000001</v>
      </c>
      <c r="I28" s="140">
        <v>8.3219999999999992</v>
      </c>
      <c r="J28" s="247">
        <f t="shared" si="5"/>
        <v>8.863642600367719E-4</v>
      </c>
      <c r="K28" s="215">
        <f t="shared" si="6"/>
        <v>4.5356639880705825E-3</v>
      </c>
      <c r="L28" s="52">
        <f t="shared" si="7"/>
        <v>2.6806722689075624</v>
      </c>
      <c r="N28" s="27">
        <f t="shared" ref="N28" si="15">(H28/B28)*10</f>
        <v>23.071428571428569</v>
      </c>
      <c r="O28" s="152">
        <f t="shared" ref="O28:O29" si="16">(I28/C28)*10</f>
        <v>6.6047619047619044</v>
      </c>
      <c r="P28" s="52">
        <f t="shared" ref="P28" si="17">(O28-N28)/N28</f>
        <v>-0.71372549019607845</v>
      </c>
    </row>
    <row r="29" spans="1:16" ht="20.100000000000001" customHeight="1" x14ac:dyDescent="0.25">
      <c r="A29" s="8" t="s">
        <v>169</v>
      </c>
      <c r="B29" s="19"/>
      <c r="C29" s="140">
        <v>6.83</v>
      </c>
      <c r="D29" s="247">
        <f t="shared" si="3"/>
        <v>0</v>
      </c>
      <c r="E29" s="215">
        <f t="shared" si="0"/>
        <v>2.8850946632084959E-3</v>
      </c>
      <c r="F29" s="52"/>
      <c r="H29" s="19"/>
      <c r="I29" s="140">
        <v>7.2149999999999999</v>
      </c>
      <c r="J29" s="247">
        <f t="shared" si="5"/>
        <v>0</v>
      </c>
      <c r="K29" s="215">
        <f t="shared" si="6"/>
        <v>3.9323258440193765E-3</v>
      </c>
      <c r="L29" s="52"/>
      <c r="N29" s="27"/>
      <c r="O29" s="152">
        <f t="shared" si="16"/>
        <v>10.563689604685212</v>
      </c>
      <c r="P29" s="52"/>
    </row>
    <row r="30" spans="1:16" ht="20.100000000000001" customHeight="1" x14ac:dyDescent="0.25">
      <c r="A30" s="8" t="s">
        <v>188</v>
      </c>
      <c r="B30" s="19">
        <v>9</v>
      </c>
      <c r="C30" s="140">
        <v>9.23</v>
      </c>
      <c r="D30" s="247">
        <f t="shared" si="3"/>
        <v>2.1285401761958261E-3</v>
      </c>
      <c r="E30" s="215">
        <f t="shared" si="0"/>
        <v>3.8988907381280261E-3</v>
      </c>
      <c r="F30" s="52">
        <f t="shared" ref="F30:F32" si="18">(C30-B30)/B30</f>
        <v>2.5555555555555602E-2</v>
      </c>
      <c r="H30" s="19">
        <v>6.6020000000000003</v>
      </c>
      <c r="I30" s="140">
        <v>5.0110000000000001</v>
      </c>
      <c r="J30" s="247">
        <f t="shared" si="5"/>
        <v>2.5881365965337317E-3</v>
      </c>
      <c r="K30" s="215">
        <f t="shared" si="6"/>
        <v>2.7310997649869851E-3</v>
      </c>
      <c r="L30" s="52">
        <f t="shared" ref="L30:L31" si="19">(I30-H30)/H30</f>
        <v>-0.24098757952135719</v>
      </c>
      <c r="N30" s="27">
        <f t="shared" ref="N30:N31" si="20">(H30/B30)*10</f>
        <v>7.3355555555555565</v>
      </c>
      <c r="O30" s="152">
        <f t="shared" ref="O30:O31" si="21">(I30/C30)*10</f>
        <v>5.4290357529794155</v>
      </c>
      <c r="P30" s="52">
        <f t="shared" ref="P30:P31" si="22">(O30-N30)/N30</f>
        <v>-0.25990121513458447</v>
      </c>
    </row>
    <row r="31" spans="1:16" ht="20.100000000000001" customHeight="1" x14ac:dyDescent="0.25">
      <c r="A31" s="8" t="s">
        <v>187</v>
      </c>
      <c r="B31" s="19">
        <v>0.45</v>
      </c>
      <c r="C31" s="140">
        <v>4.33</v>
      </c>
      <c r="D31" s="247">
        <f t="shared" si="3"/>
        <v>1.0642700880979131E-4</v>
      </c>
      <c r="E31" s="215">
        <f t="shared" si="0"/>
        <v>1.8290570851673188E-3</v>
      </c>
      <c r="F31" s="52">
        <f t="shared" si="18"/>
        <v>8.6222222222222218</v>
      </c>
      <c r="H31" s="19">
        <v>0.17799999999999999</v>
      </c>
      <c r="I31" s="140">
        <v>4.8309999999999995</v>
      </c>
      <c r="J31" s="247">
        <f t="shared" si="5"/>
        <v>6.9780114235535324E-5</v>
      </c>
      <c r="K31" s="215">
        <f t="shared" si="6"/>
        <v>2.6329960017266261E-3</v>
      </c>
      <c r="L31" s="52">
        <f t="shared" si="19"/>
        <v>26.140449438202246</v>
      </c>
      <c r="N31" s="27">
        <f t="shared" si="20"/>
        <v>3.9555555555555557</v>
      </c>
      <c r="O31" s="152">
        <f t="shared" si="21"/>
        <v>11.15704387990762</v>
      </c>
      <c r="P31" s="52">
        <f t="shared" si="22"/>
        <v>1.8206009808755219</v>
      </c>
    </row>
    <row r="32" spans="1:16" ht="20.100000000000001" customHeight="1" thickBot="1" x14ac:dyDescent="0.3">
      <c r="A32" s="8" t="s">
        <v>17</v>
      </c>
      <c r="B32" s="19">
        <f>B33-SUM(B7:B31)</f>
        <v>328.97999999999911</v>
      </c>
      <c r="C32" s="140">
        <f>C33-SUM(C7:C31)</f>
        <v>25.970000000000255</v>
      </c>
      <c r="D32" s="247">
        <f t="shared" si="3"/>
        <v>7.7805238573877888E-2</v>
      </c>
      <c r="E32" s="215">
        <f t="shared" si="0"/>
        <v>1.0970118360691856E-2</v>
      </c>
      <c r="F32" s="52">
        <f t="shared" si="18"/>
        <v>-0.92105903094412933</v>
      </c>
      <c r="H32" s="19">
        <f>H33-SUM(H7:H31)</f>
        <v>201.1850000000004</v>
      </c>
      <c r="I32" s="140">
        <f>I33-SUM(I7:I31)</f>
        <v>20.496000000000322</v>
      </c>
      <c r="J32" s="247">
        <f t="shared" si="5"/>
        <v>7.8869170126270802E-2</v>
      </c>
      <c r="K32" s="215">
        <f t="shared" si="6"/>
        <v>1.1170748509913016E-2</v>
      </c>
      <c r="L32" s="52">
        <f t="shared" si="7"/>
        <v>-0.89812361756592052</v>
      </c>
      <c r="N32" s="27">
        <f t="shared" si="1"/>
        <v>6.1154173505988494</v>
      </c>
      <c r="O32" s="152">
        <f t="shared" si="2"/>
        <v>7.8921832884097496</v>
      </c>
      <c r="P32" s="52">
        <f t="shared" si="8"/>
        <v>0.29053878679873113</v>
      </c>
    </row>
    <row r="33" spans="1:16" ht="26.25" customHeight="1" thickBot="1" x14ac:dyDescent="0.3">
      <c r="A33" s="12" t="s">
        <v>18</v>
      </c>
      <c r="B33" s="17">
        <v>4228.2499999999991</v>
      </c>
      <c r="C33" s="145">
        <v>2367.3399999999997</v>
      </c>
      <c r="D33" s="243">
        <f>SUM(D7:D32)</f>
        <v>1</v>
      </c>
      <c r="E33" s="244">
        <f>SUM(E7:E32)</f>
        <v>1.0000000000000004</v>
      </c>
      <c r="F33" s="57">
        <f>(C33-B33)/B33</f>
        <v>-0.44011352214273042</v>
      </c>
      <c r="G33" s="1"/>
      <c r="H33" s="17">
        <v>2550.87</v>
      </c>
      <c r="I33" s="145">
        <v>1834.7919999999999</v>
      </c>
      <c r="J33" s="243">
        <f>SUM(J7:J32)</f>
        <v>1</v>
      </c>
      <c r="K33" s="244">
        <f>SUM(K7:K32)</f>
        <v>1.0000000000000002</v>
      </c>
      <c r="L33" s="57">
        <f t="shared" si="7"/>
        <v>-0.28071912719973968</v>
      </c>
      <c r="N33" s="29">
        <f t="shared" si="1"/>
        <v>6.0329214213918299</v>
      </c>
      <c r="O33" s="146">
        <f>(I33/C33)*10</f>
        <v>7.7504371995573091</v>
      </c>
      <c r="P33" s="57">
        <f t="shared" si="8"/>
        <v>0.28469056004532517</v>
      </c>
    </row>
    <row r="35" spans="1:16" ht="15.75" thickBot="1" x14ac:dyDescent="0.3"/>
    <row r="36" spans="1:16" x14ac:dyDescent="0.25">
      <c r="A36" s="372" t="s">
        <v>2</v>
      </c>
      <c r="B36" s="366" t="s">
        <v>1</v>
      </c>
      <c r="C36" s="359"/>
      <c r="D36" s="366" t="s">
        <v>104</v>
      </c>
      <c r="E36" s="359"/>
      <c r="F36" s="130" t="s">
        <v>0</v>
      </c>
      <c r="H36" s="375" t="s">
        <v>19</v>
      </c>
      <c r="I36" s="376"/>
      <c r="J36" s="366" t="s">
        <v>104</v>
      </c>
      <c r="K36" s="364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3"/>
      <c r="B37" s="367" t="str">
        <f>B5</f>
        <v>jan-fev</v>
      </c>
      <c r="C37" s="361"/>
      <c r="D37" s="367" t="str">
        <f>B5</f>
        <v>jan-fev</v>
      </c>
      <c r="E37" s="361"/>
      <c r="F37" s="131" t="str">
        <f>F5</f>
        <v>2025/2024</v>
      </c>
      <c r="H37" s="356" t="str">
        <f>B5</f>
        <v>jan-fev</v>
      </c>
      <c r="I37" s="361"/>
      <c r="J37" s="367" t="str">
        <f>B5</f>
        <v>jan-fev</v>
      </c>
      <c r="K37" s="357"/>
      <c r="L37" s="131" t="str">
        <f>L5</f>
        <v>2025/2024</v>
      </c>
      <c r="N37" s="356" t="str">
        <f>B5</f>
        <v>jan-fev</v>
      </c>
      <c r="O37" s="357"/>
      <c r="P37" s="131" t="str">
        <f>P5</f>
        <v>2025/2024</v>
      </c>
    </row>
    <row r="38" spans="1:16" ht="19.5" customHeight="1" thickBot="1" x14ac:dyDescent="0.3">
      <c r="A38" s="374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177</v>
      </c>
      <c r="B39" s="39">
        <v>310.15999999999997</v>
      </c>
      <c r="C39" s="147">
        <v>234.08</v>
      </c>
      <c r="D39" s="247">
        <f t="shared" ref="D39:D55" si="23">B39/$B$62</f>
        <v>0.13547240190961227</v>
      </c>
      <c r="E39" s="246">
        <f t="shared" ref="E39:E55" si="24">C39/$C$62</f>
        <v>0.19960604070912674</v>
      </c>
      <c r="F39" s="52">
        <f>(C39-B39)/B39</f>
        <v>-0.24529275212793386</v>
      </c>
      <c r="H39" s="39">
        <v>181.642</v>
      </c>
      <c r="I39" s="147">
        <v>150.66</v>
      </c>
      <c r="J39" s="247">
        <f t="shared" ref="J39:J61" si="25">H39/$H$62</f>
        <v>0.16377585567975156</v>
      </c>
      <c r="K39" s="246">
        <f t="shared" ref="K39:K61" si="26">I39/$I$62</f>
        <v>0.22453624011338583</v>
      </c>
      <c r="L39" s="52">
        <f>(I39-H39)/H39</f>
        <v>-0.17056627872408364</v>
      </c>
      <c r="N39" s="27">
        <f t="shared" ref="N39:N62" si="27">(H39/B39)*10</f>
        <v>5.8563966984782052</v>
      </c>
      <c r="O39" s="151">
        <f t="shared" ref="O39:O62" si="28">(I39/C39)*10</f>
        <v>6.4362611073137383</v>
      </c>
      <c r="P39" s="61">
        <f t="shared" si="8"/>
        <v>9.9013854199154899E-2</v>
      </c>
    </row>
    <row r="40" spans="1:16" ht="20.100000000000001" customHeight="1" x14ac:dyDescent="0.25">
      <c r="A40" s="38" t="s">
        <v>174</v>
      </c>
      <c r="B40" s="19">
        <v>130.34</v>
      </c>
      <c r="C40" s="140">
        <v>194.74</v>
      </c>
      <c r="D40" s="247">
        <f t="shared" si="23"/>
        <v>5.6930206554355378E-2</v>
      </c>
      <c r="E40" s="215">
        <f t="shared" si="24"/>
        <v>0.16605981018325075</v>
      </c>
      <c r="F40" s="52">
        <f t="shared" ref="F40:F62" si="29">(C40-B40)/B40</f>
        <v>0.49409237379162196</v>
      </c>
      <c r="H40" s="19">
        <v>58.447000000000003</v>
      </c>
      <c r="I40" s="140">
        <v>150.11500000000001</v>
      </c>
      <c r="J40" s="247">
        <f t="shared" si="25"/>
        <v>5.2698205464124154E-2</v>
      </c>
      <c r="K40" s="215">
        <f t="shared" si="26"/>
        <v>0.22372399896867726</v>
      </c>
      <c r="L40" s="52">
        <f t="shared" ref="L40:L62" si="30">(I40-H40)/H40</f>
        <v>1.5683952983044469</v>
      </c>
      <c r="N40" s="27">
        <f t="shared" si="27"/>
        <v>4.4841951818321313</v>
      </c>
      <c r="O40" s="152">
        <f t="shared" si="28"/>
        <v>7.7084831056793677</v>
      </c>
      <c r="P40" s="52">
        <f t="shared" si="8"/>
        <v>0.71903380497587355</v>
      </c>
    </row>
    <row r="41" spans="1:16" ht="20.100000000000001" customHeight="1" x14ac:dyDescent="0.25">
      <c r="A41" s="38" t="s">
        <v>172</v>
      </c>
      <c r="B41" s="19">
        <v>421.32</v>
      </c>
      <c r="C41" s="140">
        <v>195.9</v>
      </c>
      <c r="D41" s="247">
        <f t="shared" si="23"/>
        <v>0.18402512371858989</v>
      </c>
      <c r="E41" s="215">
        <f t="shared" si="24"/>
        <v>0.16704897203912306</v>
      </c>
      <c r="F41" s="52">
        <f t="shared" si="29"/>
        <v>-0.53503275420108232</v>
      </c>
      <c r="H41" s="19">
        <v>218.66900000000001</v>
      </c>
      <c r="I41" s="140">
        <v>99.515000000000001</v>
      </c>
      <c r="J41" s="247">
        <f t="shared" si="25"/>
        <v>0.19716091314583409</v>
      </c>
      <c r="K41" s="215">
        <f t="shared" si="26"/>
        <v>0.14831225232233897</v>
      </c>
      <c r="L41" s="52">
        <f t="shared" si="30"/>
        <v>-0.54490577082256741</v>
      </c>
      <c r="N41" s="27">
        <f t="shared" si="27"/>
        <v>5.1900930409190167</v>
      </c>
      <c r="O41" s="152">
        <f t="shared" si="28"/>
        <v>5.0798876978050025</v>
      </c>
      <c r="P41" s="52">
        <f t="shared" si="8"/>
        <v>-2.1233789499561648E-2</v>
      </c>
    </row>
    <row r="42" spans="1:16" ht="20.100000000000001" customHeight="1" x14ac:dyDescent="0.25">
      <c r="A42" s="38" t="s">
        <v>166</v>
      </c>
      <c r="B42" s="19">
        <v>1074.1300000000001</v>
      </c>
      <c r="C42" s="140">
        <v>302.85999999999996</v>
      </c>
      <c r="D42" s="247">
        <f t="shared" si="23"/>
        <v>0.46916098485675733</v>
      </c>
      <c r="E42" s="215">
        <f t="shared" si="24"/>
        <v>0.25825651695645124</v>
      </c>
      <c r="F42" s="52">
        <f t="shared" si="29"/>
        <v>-0.71804157783508527</v>
      </c>
      <c r="H42" s="19">
        <v>420.94099999999992</v>
      </c>
      <c r="I42" s="140">
        <v>93.474999999999994</v>
      </c>
      <c r="J42" s="247">
        <f t="shared" si="25"/>
        <v>0.37953762051557616</v>
      </c>
      <c r="K42" s="215">
        <f t="shared" si="26"/>
        <v>0.13931053394795392</v>
      </c>
      <c r="L42" s="52">
        <f t="shared" si="30"/>
        <v>-0.77793800081246534</v>
      </c>
      <c r="N42" s="27">
        <f t="shared" si="27"/>
        <v>3.9189018089058107</v>
      </c>
      <c r="O42" s="152">
        <f t="shared" si="28"/>
        <v>3.0864095621739418</v>
      </c>
      <c r="P42" s="52">
        <f t="shared" si="8"/>
        <v>-0.21242998353263348</v>
      </c>
    </row>
    <row r="43" spans="1:16" ht="20.100000000000001" customHeight="1" x14ac:dyDescent="0.25">
      <c r="A43" s="38" t="s">
        <v>171</v>
      </c>
      <c r="B43" s="19">
        <v>137.88999999999999</v>
      </c>
      <c r="C43" s="140">
        <v>74.06</v>
      </c>
      <c r="D43" s="247">
        <f t="shared" si="23"/>
        <v>6.022791301043473E-2</v>
      </c>
      <c r="E43" s="215">
        <f t="shared" si="24"/>
        <v>6.3152868143019167E-2</v>
      </c>
      <c r="F43" s="52">
        <f t="shared" si="29"/>
        <v>-0.46290521430125453</v>
      </c>
      <c r="H43" s="19">
        <v>62.326999999999998</v>
      </c>
      <c r="I43" s="140">
        <v>56.263000000000005</v>
      </c>
      <c r="J43" s="247">
        <f t="shared" si="25"/>
        <v>5.6196572141640561E-2</v>
      </c>
      <c r="K43" s="215">
        <f t="shared" si="26"/>
        <v>8.3851602797686359E-2</v>
      </c>
      <c r="L43" s="52">
        <f t="shared" si="30"/>
        <v>-9.7293307876201218E-2</v>
      </c>
      <c r="N43" s="27">
        <f t="shared" si="27"/>
        <v>4.5200522155341218</v>
      </c>
      <c r="O43" s="152">
        <f t="shared" si="28"/>
        <v>7.5969484201998387</v>
      </c>
      <c r="P43" s="52">
        <f t="shared" si="8"/>
        <v>0.68072138505199298</v>
      </c>
    </row>
    <row r="44" spans="1:16" ht="20.100000000000001" customHeight="1" x14ac:dyDescent="0.25">
      <c r="A44" s="38" t="s">
        <v>176</v>
      </c>
      <c r="B44" s="19">
        <v>24.689999999999998</v>
      </c>
      <c r="C44" s="140">
        <v>34.22</v>
      </c>
      <c r="D44" s="247">
        <f t="shared" si="23"/>
        <v>1.0784155284847585E-2</v>
      </c>
      <c r="E44" s="215">
        <f t="shared" si="24"/>
        <v>2.9180274748232725E-2</v>
      </c>
      <c r="F44" s="52">
        <f t="shared" si="29"/>
        <v>0.38598622924260845</v>
      </c>
      <c r="H44" s="19">
        <v>21.271000000000001</v>
      </c>
      <c r="I44" s="140">
        <v>32.445</v>
      </c>
      <c r="J44" s="247">
        <f t="shared" si="25"/>
        <v>1.9178803504497834E-2</v>
      </c>
      <c r="K44" s="215">
        <f t="shared" si="26"/>
        <v>4.8354429247834882E-2</v>
      </c>
      <c r="L44" s="52">
        <f t="shared" si="30"/>
        <v>0.52531615814959332</v>
      </c>
      <c r="N44" s="27">
        <f t="shared" si="27"/>
        <v>8.6152288375860682</v>
      </c>
      <c r="O44" s="152">
        <f t="shared" si="28"/>
        <v>9.4812974868497957</v>
      </c>
      <c r="P44" s="52">
        <f t="shared" si="8"/>
        <v>0.10052764303662935</v>
      </c>
    </row>
    <row r="45" spans="1:16" ht="20.100000000000001" customHeight="1" x14ac:dyDescent="0.25">
      <c r="A45" s="38" t="s">
        <v>173</v>
      </c>
      <c r="B45" s="19">
        <v>15.39</v>
      </c>
      <c r="C45" s="140">
        <v>33.69</v>
      </c>
      <c r="D45" s="247">
        <f t="shared" si="23"/>
        <v>6.722079782657122E-3</v>
      </c>
      <c r="E45" s="215">
        <f t="shared" si="24"/>
        <v>2.8728330107187623E-2</v>
      </c>
      <c r="F45" s="52">
        <f t="shared" si="29"/>
        <v>1.1890838206627679</v>
      </c>
      <c r="H45" s="19">
        <v>5.8350000000000009</v>
      </c>
      <c r="I45" s="140">
        <v>20.412000000000003</v>
      </c>
      <c r="J45" s="247">
        <f t="shared" si="25"/>
        <v>5.2610746297186246E-3</v>
      </c>
      <c r="K45" s="215">
        <f t="shared" si="26"/>
        <v>3.0421038983103891E-2</v>
      </c>
      <c r="L45" s="52">
        <f t="shared" si="30"/>
        <v>2.4982005141388175</v>
      </c>
      <c r="N45" s="27">
        <f t="shared" si="27"/>
        <v>3.7914230019493185</v>
      </c>
      <c r="O45" s="152">
        <f t="shared" si="28"/>
        <v>6.0587711487088169</v>
      </c>
      <c r="P45" s="52">
        <f t="shared" si="8"/>
        <v>0.59802035953091126</v>
      </c>
    </row>
    <row r="46" spans="1:16" ht="20.100000000000001" customHeight="1" x14ac:dyDescent="0.25">
      <c r="A46" s="38" t="s">
        <v>181</v>
      </c>
      <c r="B46" s="19">
        <v>16.3</v>
      </c>
      <c r="C46" s="140">
        <v>23.54</v>
      </c>
      <c r="D46" s="247">
        <f t="shared" si="23"/>
        <v>7.1195516866348991E-3</v>
      </c>
      <c r="E46" s="215">
        <f t="shared" si="24"/>
        <v>2.0073163868305037E-2</v>
      </c>
      <c r="F46" s="52">
        <f t="shared" si="29"/>
        <v>0.44417177914110417</v>
      </c>
      <c r="H46" s="19">
        <v>12.181999999999999</v>
      </c>
      <c r="I46" s="140">
        <v>19.111000000000001</v>
      </c>
      <c r="J46" s="247">
        <f t="shared" si="25"/>
        <v>1.098378939832601E-2</v>
      </c>
      <c r="K46" s="215">
        <f t="shared" si="26"/>
        <v>2.8482092690872936E-2</v>
      </c>
      <c r="L46" s="52">
        <f t="shared" si="30"/>
        <v>0.56879001805943219</v>
      </c>
      <c r="N46" s="27">
        <f t="shared" si="27"/>
        <v>7.4736196319018386</v>
      </c>
      <c r="O46" s="152">
        <f t="shared" si="28"/>
        <v>8.118521665250638</v>
      </c>
      <c r="P46" s="52">
        <f t="shared" si="8"/>
        <v>8.6290454306234055E-2</v>
      </c>
    </row>
    <row r="47" spans="1:16" ht="20.100000000000001" customHeight="1" x14ac:dyDescent="0.25">
      <c r="A47" s="38" t="s">
        <v>179</v>
      </c>
      <c r="B47" s="19">
        <v>90.210000000000008</v>
      </c>
      <c r="C47" s="140">
        <v>26.799999999999997</v>
      </c>
      <c r="D47" s="247">
        <f t="shared" si="23"/>
        <v>3.9402132371247497E-2</v>
      </c>
      <c r="E47" s="215">
        <f t="shared" si="24"/>
        <v>2.2853049773601312E-2</v>
      </c>
      <c r="F47" s="52">
        <f t="shared" si="29"/>
        <v>-0.70291541957654369</v>
      </c>
      <c r="H47" s="19">
        <v>62.285000000000004</v>
      </c>
      <c r="I47" s="140">
        <v>16.02</v>
      </c>
      <c r="J47" s="247">
        <f t="shared" si="25"/>
        <v>5.6158703223997346E-2</v>
      </c>
      <c r="K47" s="215">
        <f t="shared" si="26"/>
        <v>2.3875418602259661E-2</v>
      </c>
      <c r="L47" s="52">
        <f t="shared" si="30"/>
        <v>-0.74279521554146255</v>
      </c>
      <c r="N47" s="27">
        <f t="shared" si="27"/>
        <v>6.9044451834608136</v>
      </c>
      <c r="O47" s="152">
        <f t="shared" si="28"/>
        <v>5.9776119402985088</v>
      </c>
      <c r="P47" s="52">
        <f t="shared" si="8"/>
        <v>-0.13423717888042308</v>
      </c>
    </row>
    <row r="48" spans="1:16" ht="20.100000000000001" customHeight="1" x14ac:dyDescent="0.25">
      <c r="A48" s="38" t="s">
        <v>183</v>
      </c>
      <c r="B48" s="19">
        <v>25.81</v>
      </c>
      <c r="C48" s="140">
        <v>25.729999999999997</v>
      </c>
      <c r="D48" s="247">
        <f t="shared" si="23"/>
        <v>1.1273351474358696E-2</v>
      </c>
      <c r="E48" s="215">
        <f t="shared" si="24"/>
        <v>2.1940633234132902E-2</v>
      </c>
      <c r="F48" s="52">
        <f t="shared" ref="F48:F61" si="31">(C48-B48)/B48</f>
        <v>-3.099573808601389E-3</v>
      </c>
      <c r="H48" s="19">
        <v>17.265999999999998</v>
      </c>
      <c r="I48" s="140">
        <v>11.164999999999999</v>
      </c>
      <c r="J48" s="247">
        <f t="shared" si="25"/>
        <v>1.5567731714948029E-2</v>
      </c>
      <c r="K48" s="215">
        <f t="shared" si="26"/>
        <v>1.6639765836094202E-2</v>
      </c>
      <c r="L48" s="52">
        <f t="shared" ref="L48:L61" si="32">(I48-H48)/H48</f>
        <v>-0.35335341132862269</v>
      </c>
      <c r="N48" s="27">
        <f t="shared" ref="N48:N51" si="33">(H48/B48)*10</f>
        <v>6.6896551724137936</v>
      </c>
      <c r="O48" s="152">
        <f t="shared" ref="O48:O51" si="34">(I48/C48)*10</f>
        <v>4.3392926544889239</v>
      </c>
      <c r="P48" s="52">
        <f t="shared" ref="P48:P51" si="35">(O48-N48)/N48</f>
        <v>-0.35134285061763515</v>
      </c>
    </row>
    <row r="49" spans="1:16" ht="20.100000000000001" customHeight="1" x14ac:dyDescent="0.25">
      <c r="A49" s="38" t="s">
        <v>186</v>
      </c>
      <c r="B49" s="19">
        <v>9.9600000000000009</v>
      </c>
      <c r="C49" s="140">
        <v>12.62</v>
      </c>
      <c r="D49" s="247">
        <f t="shared" si="23"/>
        <v>4.3503518281523676E-3</v>
      </c>
      <c r="E49" s="215">
        <f t="shared" si="24"/>
        <v>1.076139881130032E-2</v>
      </c>
      <c r="F49" s="52">
        <f t="shared" si="31"/>
        <v>0.2670682730923693</v>
      </c>
      <c r="H49" s="19">
        <v>13.715</v>
      </c>
      <c r="I49" s="140">
        <v>9.5210000000000008</v>
      </c>
      <c r="J49" s="247">
        <f t="shared" si="25"/>
        <v>1.2366004892303502E-2</v>
      </c>
      <c r="K49" s="215">
        <f t="shared" si="26"/>
        <v>1.4189629245450329E-2</v>
      </c>
      <c r="L49" s="52">
        <f t="shared" si="32"/>
        <v>-0.30579657309515124</v>
      </c>
      <c r="N49" s="27">
        <f t="shared" si="33"/>
        <v>13.770080321285139</v>
      </c>
      <c r="O49" s="152">
        <f t="shared" si="34"/>
        <v>7.5443740095087177</v>
      </c>
      <c r="P49" s="52">
        <f t="shared" si="35"/>
        <v>-0.45211837306083241</v>
      </c>
    </row>
    <row r="50" spans="1:16" ht="20.100000000000001" customHeight="1" x14ac:dyDescent="0.25">
      <c r="A50" s="38" t="s">
        <v>192</v>
      </c>
      <c r="B50" s="19">
        <v>5.22</v>
      </c>
      <c r="C50" s="140">
        <v>5.58</v>
      </c>
      <c r="D50" s="247">
        <f t="shared" si="23"/>
        <v>2.2800036689714213E-3</v>
      </c>
      <c r="E50" s="215">
        <f t="shared" si="24"/>
        <v>4.7582096170408709E-3</v>
      </c>
      <c r="F50" s="52">
        <f t="shared" si="31"/>
        <v>6.8965517241379379E-2</v>
      </c>
      <c r="H50" s="19">
        <v>2.75</v>
      </c>
      <c r="I50" s="140">
        <v>4.2140000000000004</v>
      </c>
      <c r="J50" s="247">
        <f t="shared" si="25"/>
        <v>2.47951246473457E-3</v>
      </c>
      <c r="K50" s="215">
        <f t="shared" si="26"/>
        <v>6.2803379519302269E-3</v>
      </c>
      <c r="L50" s="52">
        <f t="shared" si="32"/>
        <v>0.53236363636363648</v>
      </c>
      <c r="N50" s="27">
        <f t="shared" si="33"/>
        <v>5.2681992337164747</v>
      </c>
      <c r="O50" s="152">
        <f t="shared" si="34"/>
        <v>7.5519713261648747</v>
      </c>
      <c r="P50" s="52">
        <f t="shared" si="35"/>
        <v>0.43350146627565994</v>
      </c>
    </row>
    <row r="51" spans="1:16" ht="20.100000000000001" customHeight="1" x14ac:dyDescent="0.25">
      <c r="A51" s="38" t="s">
        <v>190</v>
      </c>
      <c r="B51" s="19">
        <v>1.37</v>
      </c>
      <c r="C51" s="140">
        <v>4.49</v>
      </c>
      <c r="D51" s="247">
        <f t="shared" si="23"/>
        <v>5.9839176752698228E-4</v>
      </c>
      <c r="E51" s="215">
        <f t="shared" si="24"/>
        <v>3.8287385628160415E-3</v>
      </c>
      <c r="F51" s="52">
        <f t="shared" si="31"/>
        <v>2.2773722627737225</v>
      </c>
      <c r="H51" s="19">
        <v>0.73399999999999999</v>
      </c>
      <c r="I51" s="140">
        <v>3.7950000000000004</v>
      </c>
      <c r="J51" s="247">
        <f t="shared" si="25"/>
        <v>6.6180441786006339E-4</v>
      </c>
      <c r="K51" s="215">
        <f t="shared" si="26"/>
        <v>5.6558809984753704E-3</v>
      </c>
      <c r="L51" s="52">
        <f t="shared" si="32"/>
        <v>4.1702997275204368</v>
      </c>
      <c r="N51" s="27">
        <f t="shared" si="33"/>
        <v>5.3576642335766422</v>
      </c>
      <c r="O51" s="152">
        <f t="shared" si="34"/>
        <v>8.4521158129175955</v>
      </c>
      <c r="P51" s="52">
        <f t="shared" si="35"/>
        <v>0.57757474982249402</v>
      </c>
    </row>
    <row r="52" spans="1:16" ht="20.100000000000001" customHeight="1" x14ac:dyDescent="0.25">
      <c r="A52" s="38" t="s">
        <v>199</v>
      </c>
      <c r="B52" s="19">
        <v>4.34</v>
      </c>
      <c r="C52" s="140">
        <v>1.55</v>
      </c>
      <c r="D52" s="247">
        <f t="shared" si="23"/>
        <v>1.8956352343555496E-3</v>
      </c>
      <c r="E52" s="215">
        <f t="shared" si="24"/>
        <v>1.3217248936224643E-3</v>
      </c>
      <c r="F52" s="52">
        <f t="shared" si="31"/>
        <v>-0.6428571428571429</v>
      </c>
      <c r="H52" s="19">
        <v>6.09</v>
      </c>
      <c r="I52" s="140">
        <v>1.6</v>
      </c>
      <c r="J52" s="247">
        <f t="shared" si="25"/>
        <v>5.4909930582667391E-3</v>
      </c>
      <c r="K52" s="215">
        <f t="shared" si="26"/>
        <v>2.3845611587774945E-3</v>
      </c>
      <c r="L52" s="52">
        <f t="shared" si="32"/>
        <v>-0.73727422003284082</v>
      </c>
      <c r="N52" s="27">
        <f t="shared" si="27"/>
        <v>14.03225806451613</v>
      </c>
      <c r="O52" s="152">
        <f t="shared" si="28"/>
        <v>10.32258064516129</v>
      </c>
      <c r="P52" s="52">
        <f t="shared" si="8"/>
        <v>-0.26436781609195409</v>
      </c>
    </row>
    <row r="53" spans="1:16" ht="20.100000000000001" customHeight="1" x14ac:dyDescent="0.25">
      <c r="A53" s="38" t="s">
        <v>198</v>
      </c>
      <c r="B53" s="19">
        <v>1.05</v>
      </c>
      <c r="C53" s="140">
        <v>1.48</v>
      </c>
      <c r="D53" s="247">
        <f t="shared" si="23"/>
        <v>4.5862142766666525E-4</v>
      </c>
      <c r="E53" s="215">
        <f t="shared" si="24"/>
        <v>1.2620340919749981E-3</v>
      </c>
      <c r="F53" s="52">
        <f t="shared" si="31"/>
        <v>0.40952380952380946</v>
      </c>
      <c r="H53" s="19">
        <v>0.95099999999999996</v>
      </c>
      <c r="I53" s="140">
        <v>1.1180000000000001</v>
      </c>
      <c r="J53" s="247">
        <f t="shared" si="25"/>
        <v>8.574604923500276E-4</v>
      </c>
      <c r="K53" s="215">
        <f t="shared" si="26"/>
        <v>1.6662121096957744E-3</v>
      </c>
      <c r="L53" s="52">
        <f t="shared" si="32"/>
        <v>0.17560462670872781</v>
      </c>
      <c r="N53" s="27">
        <f t="shared" ref="N53:N60" si="36">(H53/B53)*10</f>
        <v>9.0571428571428552</v>
      </c>
      <c r="O53" s="152">
        <f t="shared" ref="O53:O60" si="37">(I53/C53)*10</f>
        <v>7.5540540540540544</v>
      </c>
      <c r="P53" s="52">
        <f t="shared" ref="P53:P60" si="38">(O53-N53)/N53</f>
        <v>-0.16595617699718623</v>
      </c>
    </row>
    <row r="54" spans="1:16" ht="20.100000000000001" customHeight="1" x14ac:dyDescent="0.25">
      <c r="A54" s="38" t="s">
        <v>191</v>
      </c>
      <c r="B54" s="19">
        <v>0.16</v>
      </c>
      <c r="C54" s="140">
        <v>0.41</v>
      </c>
      <c r="D54" s="247">
        <f t="shared" si="23"/>
        <v>6.9885169930158513E-5</v>
      </c>
      <c r="E54" s="215">
        <f t="shared" si="24"/>
        <v>3.4961755250658729E-4</v>
      </c>
      <c r="F54" s="52">
        <f t="shared" si="31"/>
        <v>1.5624999999999998</v>
      </c>
      <c r="H54" s="19">
        <v>0.223</v>
      </c>
      <c r="I54" s="140">
        <v>0.375</v>
      </c>
      <c r="J54" s="247">
        <f t="shared" si="25"/>
        <v>2.0106591986756696E-4</v>
      </c>
      <c r="K54" s="215">
        <f t="shared" si="26"/>
        <v>5.5888152158847532E-4</v>
      </c>
      <c r="L54" s="52">
        <f t="shared" si="32"/>
        <v>0.68161434977578472</v>
      </c>
      <c r="N54" s="27">
        <f t="shared" si="36"/>
        <v>13.9375</v>
      </c>
      <c r="O54" s="152">
        <f t="shared" si="37"/>
        <v>9.1463414634146343</v>
      </c>
      <c r="P54" s="52">
        <f t="shared" si="38"/>
        <v>-0.34376025374603519</v>
      </c>
    </row>
    <row r="55" spans="1:16" ht="20.100000000000001" customHeight="1" x14ac:dyDescent="0.25">
      <c r="A55" s="38" t="s">
        <v>193</v>
      </c>
      <c r="B55" s="19">
        <v>0.04</v>
      </c>
      <c r="C55" s="140">
        <v>6.0000000000000005E-2</v>
      </c>
      <c r="D55" s="247">
        <f t="shared" si="23"/>
        <v>1.7471292482539628E-5</v>
      </c>
      <c r="E55" s="215">
        <f t="shared" si="24"/>
        <v>5.1163544269256683E-5</v>
      </c>
      <c r="F55" s="52">
        <f t="shared" si="31"/>
        <v>0.50000000000000011</v>
      </c>
      <c r="H55" s="19">
        <v>3.7999999999999999E-2</v>
      </c>
      <c r="I55" s="140">
        <v>0.32500000000000001</v>
      </c>
      <c r="J55" s="247">
        <f t="shared" si="25"/>
        <v>3.4262354058150425E-5</v>
      </c>
      <c r="K55" s="215">
        <f t="shared" si="26"/>
        <v>4.8436398537667861E-4</v>
      </c>
      <c r="L55" s="52">
        <f t="shared" si="32"/>
        <v>7.5526315789473699</v>
      </c>
      <c r="N55" s="27">
        <f t="shared" si="36"/>
        <v>9.5</v>
      </c>
      <c r="O55" s="152">
        <f t="shared" si="37"/>
        <v>54.166666666666657</v>
      </c>
      <c r="P55" s="52">
        <f t="shared" si="38"/>
        <v>4.7017543859649109</v>
      </c>
    </row>
    <row r="56" spans="1:16" ht="20.100000000000001" customHeight="1" x14ac:dyDescent="0.25">
      <c r="A56" s="38" t="s">
        <v>194</v>
      </c>
      <c r="B56" s="19">
        <v>12.75</v>
      </c>
      <c r="C56" s="140">
        <v>0.21000000000000002</v>
      </c>
      <c r="D56" s="247">
        <f t="shared" ref="D56:D57" si="39">B56/$B$62</f>
        <v>5.5689744788095068E-3</v>
      </c>
      <c r="E56" s="215">
        <f t="shared" ref="E56:E57" si="40">C56/$C$62</f>
        <v>1.7907240494239839E-4</v>
      </c>
      <c r="F56" s="52">
        <f t="shared" si="31"/>
        <v>-0.98352941176470576</v>
      </c>
      <c r="H56" s="19">
        <v>7.2109999999999994</v>
      </c>
      <c r="I56" s="140">
        <v>0.29799999999999999</v>
      </c>
      <c r="J56" s="247">
        <f t="shared" si="25"/>
        <v>6.5017325029821755E-3</v>
      </c>
      <c r="K56" s="215">
        <f t="shared" si="26"/>
        <v>4.4412451582230832E-4</v>
      </c>
      <c r="L56" s="52">
        <f t="shared" si="32"/>
        <v>-0.95867424767715992</v>
      </c>
      <c r="N56" s="27">
        <f t="shared" si="36"/>
        <v>5.6556862745098035</v>
      </c>
      <c r="O56" s="152">
        <f t="shared" si="37"/>
        <v>14.19047619047619</v>
      </c>
      <c r="P56" s="52">
        <f t="shared" si="38"/>
        <v>1.5090635338867207</v>
      </c>
    </row>
    <row r="57" spans="1:16" ht="20.100000000000001" customHeight="1" x14ac:dyDescent="0.25">
      <c r="A57" s="38" t="s">
        <v>220</v>
      </c>
      <c r="B57" s="19">
        <v>0.45</v>
      </c>
      <c r="C57" s="140">
        <v>0.36</v>
      </c>
      <c r="D57" s="247">
        <f t="shared" si="39"/>
        <v>1.9655204042857082E-4</v>
      </c>
      <c r="E57" s="215">
        <f t="shared" si="40"/>
        <v>3.0698126561554004E-4</v>
      </c>
      <c r="F57" s="52">
        <f t="shared" si="31"/>
        <v>-0.20000000000000004</v>
      </c>
      <c r="H57" s="19">
        <v>0.23899999999999999</v>
      </c>
      <c r="I57" s="140">
        <v>0.188</v>
      </c>
      <c r="J57" s="247">
        <f t="shared" si="25"/>
        <v>2.154921742078408E-4</v>
      </c>
      <c r="K57" s="215">
        <f t="shared" si="26"/>
        <v>2.8018593615635563E-4</v>
      </c>
      <c r="L57" s="52">
        <f t="shared" si="32"/>
        <v>-0.21338912133891211</v>
      </c>
      <c r="N57" s="27">
        <f t="shared" si="36"/>
        <v>5.3111111111111109</v>
      </c>
      <c r="O57" s="152">
        <f t="shared" si="37"/>
        <v>5.2222222222222223</v>
      </c>
      <c r="P57" s="52">
        <f t="shared" si="38"/>
        <v>-1.6736401673640107E-2</v>
      </c>
    </row>
    <row r="58" spans="1:16" ht="20.100000000000001" customHeight="1" x14ac:dyDescent="0.25">
      <c r="A58" s="38" t="s">
        <v>196</v>
      </c>
      <c r="B58" s="19">
        <v>0.33</v>
      </c>
      <c r="C58" s="140">
        <v>0.12</v>
      </c>
      <c r="D58" s="247">
        <f>B58/$B$62</f>
        <v>1.4413816298095193E-4</v>
      </c>
      <c r="E58" s="215">
        <f>C58/$C$62</f>
        <v>1.0232708853851335E-4</v>
      </c>
      <c r="F58" s="52">
        <f t="shared" si="31"/>
        <v>-0.63636363636363635</v>
      </c>
      <c r="H58" s="19">
        <v>0.17799999999999999</v>
      </c>
      <c r="I58" s="140">
        <v>0.1</v>
      </c>
      <c r="J58" s="247">
        <f t="shared" si="25"/>
        <v>1.6049207953554672E-4</v>
      </c>
      <c r="K58" s="215">
        <f t="shared" si="26"/>
        <v>1.4903507242359341E-4</v>
      </c>
      <c r="L58" s="52">
        <f t="shared" si="32"/>
        <v>-0.4382022471910112</v>
      </c>
      <c r="N58" s="27">
        <f t="shared" si="36"/>
        <v>5.3939393939393927</v>
      </c>
      <c r="O58" s="152">
        <f t="shared" si="37"/>
        <v>8.3333333333333339</v>
      </c>
      <c r="P58" s="52">
        <f t="shared" si="38"/>
        <v>0.54494382022471954</v>
      </c>
    </row>
    <row r="59" spans="1:16" ht="20.100000000000001" customHeight="1" x14ac:dyDescent="0.25">
      <c r="A59" s="38" t="s">
        <v>197</v>
      </c>
      <c r="B59" s="19">
        <v>3.9</v>
      </c>
      <c r="C59" s="140">
        <v>0.04</v>
      </c>
      <c r="D59" s="247">
        <f>B59/$B$62</f>
        <v>1.7034510170476137E-3</v>
      </c>
      <c r="E59" s="215">
        <f>C59/$C$62</f>
        <v>3.4109029512837786E-5</v>
      </c>
      <c r="F59" s="52">
        <f t="shared" si="31"/>
        <v>-0.98974358974358978</v>
      </c>
      <c r="H59" s="19">
        <v>12.773000000000001</v>
      </c>
      <c r="I59" s="140">
        <v>9.6000000000000002E-2</v>
      </c>
      <c r="J59" s="247">
        <f t="shared" si="25"/>
        <v>1.151665916801988E-2</v>
      </c>
      <c r="K59" s="215">
        <f t="shared" si="26"/>
        <v>1.4307366952664966E-4</v>
      </c>
      <c r="L59" s="52">
        <f t="shared" si="32"/>
        <v>-0.99248414624598758</v>
      </c>
      <c r="N59" s="27">
        <f t="shared" si="36"/>
        <v>32.751282051282054</v>
      </c>
      <c r="O59" s="152">
        <f t="shared" si="37"/>
        <v>24</v>
      </c>
      <c r="P59" s="52">
        <f t="shared" si="38"/>
        <v>-0.26720425898379402</v>
      </c>
    </row>
    <row r="60" spans="1:16" ht="20.100000000000001" customHeight="1" x14ac:dyDescent="0.25">
      <c r="A60" s="38" t="s">
        <v>200</v>
      </c>
      <c r="B60" s="19">
        <v>0.01</v>
      </c>
      <c r="C60" s="140">
        <v>6.9999999999999993E-2</v>
      </c>
      <c r="D60" s="247">
        <f>B60/$B$62</f>
        <v>4.367823120634907E-6</v>
      </c>
      <c r="E60" s="215">
        <f>C60/$C$62</f>
        <v>5.9690801647466121E-5</v>
      </c>
      <c r="F60" s="52">
        <f t="shared" si="31"/>
        <v>5.9999999999999991</v>
      </c>
      <c r="H60" s="19">
        <v>8.0000000000000002E-3</v>
      </c>
      <c r="I60" s="140">
        <v>0.08</v>
      </c>
      <c r="J60" s="247">
        <f t="shared" si="25"/>
        <v>7.213127170136931E-6</v>
      </c>
      <c r="K60" s="215">
        <f t="shared" si="26"/>
        <v>1.1922805793887473E-4</v>
      </c>
      <c r="L60" s="52">
        <f t="shared" si="32"/>
        <v>9</v>
      </c>
      <c r="N60" s="27">
        <f t="shared" si="36"/>
        <v>8</v>
      </c>
      <c r="O60" s="152">
        <f t="shared" si="37"/>
        <v>11.428571428571431</v>
      </c>
      <c r="P60" s="52">
        <f t="shared" si="38"/>
        <v>0.42857142857142883</v>
      </c>
    </row>
    <row r="61" spans="1:16" ht="20.100000000000001" customHeight="1" thickBot="1" x14ac:dyDescent="0.3">
      <c r="A61" s="8" t="s">
        <v>17</v>
      </c>
      <c r="B61" s="19">
        <f>B62-SUM(B39:B60)</f>
        <v>3.6499999999996362</v>
      </c>
      <c r="C61" s="140">
        <f>C62-SUM(C39:C60)</f>
        <v>0.10000000000059117</v>
      </c>
      <c r="D61" s="247">
        <f>B61/$B$62</f>
        <v>1.5942554390315823E-3</v>
      </c>
      <c r="E61" s="215">
        <f>C61/$C$62</f>
        <v>8.5272573782598575E-5</v>
      </c>
      <c r="F61" s="52">
        <f t="shared" si="31"/>
        <v>-0.97260273972586275</v>
      </c>
      <c r="H61" s="19">
        <f>H62-SUM(H39:H60)</f>
        <v>3.3140000000003056</v>
      </c>
      <c r="I61" s="140">
        <f>I62-SUM(I39:I60)</f>
        <v>9.1999999999984539E-2</v>
      </c>
      <c r="J61" s="247">
        <f t="shared" si="25"/>
        <v>2.9880379302294991E-3</v>
      </c>
      <c r="K61" s="215">
        <f t="shared" si="26"/>
        <v>1.371122666296829E-4</v>
      </c>
      <c r="L61" s="52">
        <f t="shared" si="32"/>
        <v>-0.97223898611950033</v>
      </c>
      <c r="N61" s="27">
        <f t="shared" ref="N61" si="41">(H61/B61)*10</f>
        <v>9.0794520547962634</v>
      </c>
      <c r="O61" s="152">
        <f t="shared" ref="O61" si="42">(I61/C61)*10</f>
        <v>9.1999999999440654</v>
      </c>
      <c r="P61" s="52">
        <f t="shared" ref="P61" si="43">(O61-N61)/N61</f>
        <v>1.3277006632148243E-2</v>
      </c>
    </row>
    <row r="62" spans="1:16" ht="26.25" customHeight="1" thickBot="1" x14ac:dyDescent="0.3">
      <c r="A62" s="12" t="s">
        <v>18</v>
      </c>
      <c r="B62" s="17">
        <v>2289.4699999999998</v>
      </c>
      <c r="C62" s="145">
        <v>1172.71</v>
      </c>
      <c r="D62" s="253">
        <f>SUM(D39:D61)</f>
        <v>0.99999999999999978</v>
      </c>
      <c r="E62" s="254">
        <f>SUM(E39:E61)</f>
        <v>1.0000000000000007</v>
      </c>
      <c r="F62" s="57">
        <f t="shared" si="29"/>
        <v>-0.48778101482002378</v>
      </c>
      <c r="G62" s="1"/>
      <c r="H62" s="17">
        <v>1109.0890000000002</v>
      </c>
      <c r="I62" s="145">
        <v>670.98300000000017</v>
      </c>
      <c r="J62" s="253">
        <f>SUM(J39:J61)</f>
        <v>0.99999999999999978</v>
      </c>
      <c r="K62" s="254">
        <f>SUM(K39:K61)</f>
        <v>0.99999999999999944</v>
      </c>
      <c r="L62" s="57">
        <f t="shared" si="30"/>
        <v>-0.39501428650000131</v>
      </c>
      <c r="M62" s="1"/>
      <c r="N62" s="29">
        <f t="shared" si="27"/>
        <v>4.8443045770418491</v>
      </c>
      <c r="O62" s="146">
        <f t="shared" si="28"/>
        <v>5.7216447374031096</v>
      </c>
      <c r="P62" s="57">
        <f t="shared" si="8"/>
        <v>0.1811075555651796</v>
      </c>
    </row>
    <row r="64" spans="1:16" ht="15.75" thickBot="1" x14ac:dyDescent="0.3"/>
    <row r="65" spans="1:16" x14ac:dyDescent="0.25">
      <c r="A65" s="372" t="s">
        <v>15</v>
      </c>
      <c r="B65" s="366" t="s">
        <v>1</v>
      </c>
      <c r="C65" s="359"/>
      <c r="D65" s="366" t="s">
        <v>104</v>
      </c>
      <c r="E65" s="359"/>
      <c r="F65" s="130" t="s">
        <v>0</v>
      </c>
      <c r="H65" s="375" t="s">
        <v>19</v>
      </c>
      <c r="I65" s="376"/>
      <c r="J65" s="366" t="s">
        <v>104</v>
      </c>
      <c r="K65" s="364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3"/>
      <c r="B66" s="367" t="str">
        <f>B5</f>
        <v>jan-fev</v>
      </c>
      <c r="C66" s="361"/>
      <c r="D66" s="367" t="str">
        <f>B5</f>
        <v>jan-fev</v>
      </c>
      <c r="E66" s="361"/>
      <c r="F66" s="131" t="str">
        <f>F37</f>
        <v>2025/2024</v>
      </c>
      <c r="H66" s="356" t="str">
        <f>B5</f>
        <v>jan-fev</v>
      </c>
      <c r="I66" s="361"/>
      <c r="J66" s="367" t="str">
        <f>B5</f>
        <v>jan-fev</v>
      </c>
      <c r="K66" s="357"/>
      <c r="L66" s="131" t="str">
        <f>L37</f>
        <v>2025/2024</v>
      </c>
      <c r="N66" s="356" t="str">
        <f>B5</f>
        <v>jan-fev</v>
      </c>
      <c r="O66" s="357"/>
      <c r="P66" s="131" t="str">
        <f>P37</f>
        <v>2025/2024</v>
      </c>
    </row>
    <row r="67" spans="1:16" ht="19.5" customHeight="1" thickBot="1" x14ac:dyDescent="0.3">
      <c r="A67" s="374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165</v>
      </c>
      <c r="B68" s="39">
        <v>368.67999999999995</v>
      </c>
      <c r="C68" s="147">
        <v>259.46000000000004</v>
      </c>
      <c r="D68" s="247">
        <f t="shared" ref="D68:D78" si="44">B68/$B$95</f>
        <v>0.19016082278546298</v>
      </c>
      <c r="E68" s="246">
        <f t="shared" ref="E68:E78" si="45">C68/$C$95</f>
        <v>0.2171885855871693</v>
      </c>
      <c r="F68" s="61">
        <f t="shared" ref="F68:F93" si="46">(C68-B68)/B68</f>
        <v>-0.2962460670500161</v>
      </c>
      <c r="H68" s="19">
        <v>379.79700000000003</v>
      </c>
      <c r="I68" s="147">
        <v>419.00799999999998</v>
      </c>
      <c r="J68" s="245">
        <f t="shared" ref="J68:J78" si="47">H68/$H$95</f>
        <v>0.26342211473171034</v>
      </c>
      <c r="K68" s="246">
        <f t="shared" ref="K68:K78" si="48">I68/$I$95</f>
        <v>0.36003158593892975</v>
      </c>
      <c r="L68" s="61">
        <f t="shared" ref="L68:L94" si="49">(I68-H68)/H68</f>
        <v>0.10324199506578502</v>
      </c>
      <c r="N68" s="41">
        <f t="shared" ref="N68:N69" si="50">(H68/B68)*10</f>
        <v>10.301535206683305</v>
      </c>
      <c r="O68" s="149">
        <f t="shared" ref="O68:O69" si="51">(I68/C68)*10</f>
        <v>16.149233022431201</v>
      </c>
      <c r="P68" s="61">
        <f t="shared" si="8"/>
        <v>0.5676530437865317</v>
      </c>
    </row>
    <row r="69" spans="1:16" ht="20.100000000000001" customHeight="1" x14ac:dyDescent="0.25">
      <c r="A69" s="38" t="s">
        <v>184</v>
      </c>
      <c r="B69" s="19">
        <v>447.05</v>
      </c>
      <c r="C69" s="140">
        <v>255.88</v>
      </c>
      <c r="D69" s="247">
        <f t="shared" si="44"/>
        <v>0.23058315022849418</v>
      </c>
      <c r="E69" s="215">
        <f t="shared" si="45"/>
        <v>0.21419184182550247</v>
      </c>
      <c r="F69" s="52">
        <f t="shared" si="46"/>
        <v>-0.42762554524102453</v>
      </c>
      <c r="H69" s="19">
        <v>276.11099999999999</v>
      </c>
      <c r="I69" s="140">
        <v>167.52600000000001</v>
      </c>
      <c r="J69" s="214">
        <f t="shared" si="47"/>
        <v>0.19150689321055003</v>
      </c>
      <c r="K69" s="215">
        <f t="shared" si="48"/>
        <v>0.14394630046682916</v>
      </c>
      <c r="L69" s="52">
        <f t="shared" si="49"/>
        <v>-0.39326575181720391</v>
      </c>
      <c r="N69" s="40">
        <f t="shared" si="50"/>
        <v>6.17628900570406</v>
      </c>
      <c r="O69" s="143">
        <f t="shared" si="51"/>
        <v>6.5470533062372995</v>
      </c>
      <c r="P69" s="52">
        <f t="shared" si="8"/>
        <v>6.0030270635137578E-2</v>
      </c>
    </row>
    <row r="70" spans="1:16" ht="20.100000000000001" customHeight="1" x14ac:dyDescent="0.25">
      <c r="A70" s="38" t="s">
        <v>168</v>
      </c>
      <c r="B70" s="19">
        <v>514.91</v>
      </c>
      <c r="C70" s="140">
        <v>183.25</v>
      </c>
      <c r="D70" s="247">
        <f t="shared" si="44"/>
        <v>0.26558454285684807</v>
      </c>
      <c r="E70" s="215">
        <f t="shared" si="45"/>
        <v>0.15339477495124015</v>
      </c>
      <c r="F70" s="52">
        <f t="shared" si="46"/>
        <v>-0.64411256336058731</v>
      </c>
      <c r="H70" s="19">
        <v>345.25500000000005</v>
      </c>
      <c r="I70" s="140">
        <v>158.49199999999999</v>
      </c>
      <c r="J70" s="214">
        <f t="shared" si="47"/>
        <v>0.23946424595691032</v>
      </c>
      <c r="K70" s="215">
        <f t="shared" si="48"/>
        <v>0.13618385834789037</v>
      </c>
      <c r="L70" s="52">
        <f t="shared" si="49"/>
        <v>-0.54094220214044697</v>
      </c>
      <c r="N70" s="40">
        <f t="shared" ref="N70:N81" si="52">(H70/B70)*10</f>
        <v>6.705152356722536</v>
      </c>
      <c r="O70" s="143">
        <f t="shared" ref="O70:O83" si="53">(I70/C70)*10</f>
        <v>8.6489495225102306</v>
      </c>
      <c r="P70" s="52">
        <f t="shared" ref="P70:P81" si="54">(O70-N70)/N70</f>
        <v>0.28989604745354641</v>
      </c>
    </row>
    <row r="71" spans="1:16" ht="20.100000000000001" customHeight="1" x14ac:dyDescent="0.25">
      <c r="A71" s="38" t="s">
        <v>180</v>
      </c>
      <c r="B71" s="19">
        <v>54.690000000000005</v>
      </c>
      <c r="C71" s="140">
        <v>46.849999999999994</v>
      </c>
      <c r="D71" s="247">
        <f t="shared" si="44"/>
        <v>2.8208460990932441E-2</v>
      </c>
      <c r="E71" s="215">
        <f t="shared" si="45"/>
        <v>3.9217163473209277E-2</v>
      </c>
      <c r="F71" s="52">
        <f t="shared" si="46"/>
        <v>-0.14335344669957964</v>
      </c>
      <c r="H71" s="19">
        <v>132.316</v>
      </c>
      <c r="I71" s="140">
        <v>114.673</v>
      </c>
      <c r="J71" s="214">
        <f t="shared" si="47"/>
        <v>9.1772606241863383E-2</v>
      </c>
      <c r="K71" s="215">
        <f t="shared" si="48"/>
        <v>9.8532491156194862E-2</v>
      </c>
      <c r="L71" s="52">
        <f t="shared" si="49"/>
        <v>-0.13333988330965266</v>
      </c>
      <c r="N71" s="40">
        <f t="shared" si="52"/>
        <v>24.193819711098921</v>
      </c>
      <c r="O71" s="143">
        <f t="shared" si="53"/>
        <v>24.476627534685168</v>
      </c>
      <c r="P71" s="52">
        <f t="shared" si="54"/>
        <v>1.168925894973534E-2</v>
      </c>
    </row>
    <row r="72" spans="1:16" ht="20.100000000000001" customHeight="1" x14ac:dyDescent="0.25">
      <c r="A72" s="38" t="s">
        <v>170</v>
      </c>
      <c r="B72" s="19">
        <v>31.090000000000003</v>
      </c>
      <c r="C72" s="140">
        <v>137.34</v>
      </c>
      <c r="D72" s="247">
        <f t="shared" si="44"/>
        <v>1.603585760117187E-2</v>
      </c>
      <c r="E72" s="215">
        <f t="shared" si="45"/>
        <v>0.11496446598528416</v>
      </c>
      <c r="F72" s="52">
        <f t="shared" si="46"/>
        <v>3.4174975876487612</v>
      </c>
      <c r="H72" s="19">
        <v>21.03</v>
      </c>
      <c r="I72" s="140">
        <v>109.642</v>
      </c>
      <c r="J72" s="214">
        <f t="shared" si="47"/>
        <v>1.4586126464421438E-2</v>
      </c>
      <c r="K72" s="215">
        <f t="shared" si="48"/>
        <v>9.4209616870122137E-2</v>
      </c>
      <c r="L72" s="52">
        <f t="shared" si="49"/>
        <v>4.2135996195910597</v>
      </c>
      <c r="N72" s="40">
        <f t="shared" si="52"/>
        <v>6.7642328723062075</v>
      </c>
      <c r="O72" s="143">
        <f t="shared" si="53"/>
        <v>7.9832532401339744</v>
      </c>
      <c r="P72" s="52">
        <f t="shared" si="54"/>
        <v>0.18021561215294948</v>
      </c>
    </row>
    <row r="73" spans="1:16" ht="20.100000000000001" customHeight="1" x14ac:dyDescent="0.25">
      <c r="A73" s="38" t="s">
        <v>175</v>
      </c>
      <c r="B73" s="19">
        <v>143.45999999999998</v>
      </c>
      <c r="C73" s="140">
        <v>157.28</v>
      </c>
      <c r="D73" s="247">
        <f t="shared" si="44"/>
        <v>7.3994986537925897E-2</v>
      </c>
      <c r="E73" s="215">
        <f t="shared" si="45"/>
        <v>0.13165582649021038</v>
      </c>
      <c r="F73" s="52">
        <f t="shared" si="46"/>
        <v>9.6333472745016191E-2</v>
      </c>
      <c r="H73" s="19">
        <v>60.05</v>
      </c>
      <c r="I73" s="140">
        <v>66.825000000000003</v>
      </c>
      <c r="J73" s="214">
        <f t="shared" si="47"/>
        <v>4.1649876090751652E-2</v>
      </c>
      <c r="K73" s="215">
        <f t="shared" si="48"/>
        <v>5.7419215696046334E-2</v>
      </c>
      <c r="L73" s="52">
        <f t="shared" si="49"/>
        <v>0.11282264779350551</v>
      </c>
      <c r="N73" s="40">
        <f t="shared" si="52"/>
        <v>4.1858357730377813</v>
      </c>
      <c r="O73" s="143">
        <f t="shared" si="53"/>
        <v>4.2487919633774158</v>
      </c>
      <c r="P73" s="52">
        <f t="shared" si="54"/>
        <v>1.5040291533928335E-2</v>
      </c>
    </row>
    <row r="74" spans="1:16" ht="20.100000000000001" customHeight="1" x14ac:dyDescent="0.25">
      <c r="A74" s="38" t="s">
        <v>203</v>
      </c>
      <c r="B74" s="19">
        <v>0.01</v>
      </c>
      <c r="C74" s="140">
        <v>39.83</v>
      </c>
      <c r="D74" s="247">
        <f t="shared" si="44"/>
        <v>5.1578827922714279E-6</v>
      </c>
      <c r="E74" s="215">
        <f t="shared" si="45"/>
        <v>3.3340867046700653E-2</v>
      </c>
      <c r="F74" s="52">
        <f t="shared" si="46"/>
        <v>3982</v>
      </c>
      <c r="H74" s="19">
        <v>1.4999999999999999E-2</v>
      </c>
      <c r="I74" s="140">
        <v>38.222999999999999</v>
      </c>
      <c r="J74" s="214">
        <f t="shared" si="47"/>
        <v>1.0403799190029556E-5</v>
      </c>
      <c r="K74" s="215">
        <f t="shared" si="48"/>
        <v>3.2843018055368184E-2</v>
      </c>
      <c r="L74" s="52">
        <f t="shared" si="49"/>
        <v>2547.1999999999998</v>
      </c>
      <c r="N74" s="40">
        <f t="shared" ref="N74" si="55">(H74/B74)*10</f>
        <v>15</v>
      </c>
      <c r="O74" s="143">
        <f t="shared" ref="O74" si="56">(I74/C74)*10</f>
        <v>9.5965352749184021</v>
      </c>
      <c r="P74" s="52">
        <f t="shared" ref="P74" si="57">(O74-N74)/N74</f>
        <v>-0.36023098167210654</v>
      </c>
    </row>
    <row r="75" spans="1:16" ht="20.100000000000001" customHeight="1" x14ac:dyDescent="0.25">
      <c r="A75" s="38" t="s">
        <v>182</v>
      </c>
      <c r="B75" s="19">
        <v>25.82</v>
      </c>
      <c r="C75" s="140">
        <v>35.18</v>
      </c>
      <c r="D75" s="247">
        <f t="shared" si="44"/>
        <v>1.3317653369644827E-2</v>
      </c>
      <c r="E75" s="215">
        <f t="shared" si="45"/>
        <v>2.9448448473585968E-2</v>
      </c>
      <c r="F75" s="52">
        <f t="shared" si="46"/>
        <v>0.3625096824167312</v>
      </c>
      <c r="H75" s="19">
        <v>17.632000000000001</v>
      </c>
      <c r="I75" s="140">
        <v>24.364000000000001</v>
      </c>
      <c r="J75" s="214">
        <f t="shared" si="47"/>
        <v>1.222931915457341E-2</v>
      </c>
      <c r="K75" s="215">
        <f t="shared" si="48"/>
        <v>2.0934706640007076E-2</v>
      </c>
      <c r="L75" s="52">
        <f t="shared" si="49"/>
        <v>0.38180580762250449</v>
      </c>
      <c r="N75" s="40">
        <f t="shared" si="52"/>
        <v>6.8288148721920994</v>
      </c>
      <c r="O75" s="143">
        <f t="shared" si="53"/>
        <v>6.9255258669698696</v>
      </c>
      <c r="P75" s="52">
        <f t="shared" si="54"/>
        <v>1.4162193087352696E-2</v>
      </c>
    </row>
    <row r="76" spans="1:16" ht="20.100000000000001" customHeight="1" x14ac:dyDescent="0.25">
      <c r="A76" s="38" t="s">
        <v>212</v>
      </c>
      <c r="B76" s="19">
        <v>13.25</v>
      </c>
      <c r="C76" s="140">
        <v>19.05</v>
      </c>
      <c r="D76" s="247">
        <f t="shared" si="44"/>
        <v>6.8341946997596418E-3</v>
      </c>
      <c r="E76" s="215">
        <f t="shared" si="45"/>
        <v>1.5946359960824694E-2</v>
      </c>
      <c r="F76" s="52">
        <f t="shared" si="46"/>
        <v>0.43773584905660384</v>
      </c>
      <c r="H76" s="19">
        <v>18.402999999999999</v>
      </c>
      <c r="I76" s="140">
        <v>20.448</v>
      </c>
      <c r="J76" s="214">
        <f t="shared" si="47"/>
        <v>1.2764074432940926E-2</v>
      </c>
      <c r="K76" s="215">
        <f t="shared" si="48"/>
        <v>1.7569893341605022E-2</v>
      </c>
      <c r="L76" s="52">
        <f t="shared" si="49"/>
        <v>0.11112318643699406</v>
      </c>
      <c r="N76" s="40">
        <f t="shared" si="52"/>
        <v>13.889056603773584</v>
      </c>
      <c r="O76" s="143">
        <f t="shared" si="53"/>
        <v>10.733858267716537</v>
      </c>
      <c r="P76" s="52">
        <f t="shared" si="54"/>
        <v>-0.22717153699264186</v>
      </c>
    </row>
    <row r="77" spans="1:16" ht="20.100000000000001" customHeight="1" x14ac:dyDescent="0.25">
      <c r="A77" s="38" t="s">
        <v>167</v>
      </c>
      <c r="B77" s="19">
        <v>33.68</v>
      </c>
      <c r="C77" s="140">
        <v>16.02</v>
      </c>
      <c r="D77" s="247">
        <f t="shared" si="44"/>
        <v>1.7371749244370169E-2</v>
      </c>
      <c r="E77" s="215">
        <f t="shared" si="45"/>
        <v>1.3410009793827379E-2</v>
      </c>
      <c r="F77" s="52">
        <f t="shared" si="46"/>
        <v>-0.52434679334916867</v>
      </c>
      <c r="H77" s="19">
        <v>15.455</v>
      </c>
      <c r="I77" s="140">
        <v>11.013999999999999</v>
      </c>
      <c r="J77" s="214">
        <f t="shared" si="47"/>
        <v>1.0719381098793786E-2</v>
      </c>
      <c r="K77" s="215">
        <f t="shared" si="48"/>
        <v>9.4637522136364286E-3</v>
      </c>
      <c r="L77" s="52">
        <f t="shared" si="49"/>
        <v>-0.287350372047881</v>
      </c>
      <c r="N77" s="40">
        <f t="shared" si="52"/>
        <v>4.5887767220902616</v>
      </c>
      <c r="O77" s="143">
        <f t="shared" si="53"/>
        <v>6.8751560549313346</v>
      </c>
      <c r="P77" s="52">
        <f t="shared" si="54"/>
        <v>0.49825464852854956</v>
      </c>
    </row>
    <row r="78" spans="1:16" ht="20.100000000000001" customHeight="1" x14ac:dyDescent="0.25">
      <c r="A78" s="38" t="s">
        <v>208</v>
      </c>
      <c r="B78" s="19">
        <v>0.98000000000000009</v>
      </c>
      <c r="C78" s="140">
        <v>12.6</v>
      </c>
      <c r="D78" s="247">
        <f t="shared" si="44"/>
        <v>5.054725136426E-4</v>
      </c>
      <c r="E78" s="215">
        <f t="shared" si="45"/>
        <v>1.0547198714246253E-2</v>
      </c>
      <c r="F78" s="52">
        <f t="shared" si="46"/>
        <v>11.857142857142856</v>
      </c>
      <c r="H78" s="19">
        <v>2.2610000000000001</v>
      </c>
      <c r="I78" s="140">
        <v>8.3219999999999992</v>
      </c>
      <c r="J78" s="214">
        <f t="shared" si="47"/>
        <v>1.5681993312437884E-3</v>
      </c>
      <c r="K78" s="215">
        <f t="shared" si="48"/>
        <v>7.1506578828656577E-3</v>
      </c>
      <c r="L78" s="52">
        <f t="shared" si="49"/>
        <v>2.6806722689075624</v>
      </c>
      <c r="N78" s="40">
        <f t="shared" si="52"/>
        <v>23.071428571428569</v>
      </c>
      <c r="O78" s="143">
        <f t="shared" si="53"/>
        <v>6.6047619047619044</v>
      </c>
      <c r="P78" s="52">
        <f t="shared" si="54"/>
        <v>-0.71372549019607845</v>
      </c>
    </row>
    <row r="79" spans="1:16" ht="20.100000000000001" customHeight="1" x14ac:dyDescent="0.25">
      <c r="A79" s="38" t="s">
        <v>169</v>
      </c>
      <c r="B79" s="19"/>
      <c r="C79" s="140">
        <v>6.83</v>
      </c>
      <c r="D79" s="247">
        <f t="shared" ref="D79:D91" si="58">B79/$B$95</f>
        <v>0</v>
      </c>
      <c r="E79" s="215">
        <f t="shared" ref="E79:E91" si="59">C79/$C$95</f>
        <v>5.7172513665318973E-3</v>
      </c>
      <c r="F79" s="52"/>
      <c r="H79" s="19"/>
      <c r="I79" s="140">
        <v>7.2149999999999999</v>
      </c>
      <c r="J79" s="214">
        <f t="shared" ref="J79:J90" si="60">H79/$H$95</f>
        <v>0</v>
      </c>
      <c r="K79" s="215">
        <f t="shared" ref="K79:K90" si="61">I79/$I$95</f>
        <v>6.199470875375597E-3</v>
      </c>
      <c r="L79" s="52"/>
      <c r="N79" s="40"/>
      <c r="O79" s="143">
        <f t="shared" si="53"/>
        <v>10.563689604685212</v>
      </c>
      <c r="P79" s="52"/>
    </row>
    <row r="80" spans="1:16" ht="20.100000000000001" customHeight="1" x14ac:dyDescent="0.25">
      <c r="A80" s="38" t="s">
        <v>188</v>
      </c>
      <c r="B80" s="19">
        <v>9</v>
      </c>
      <c r="C80" s="140">
        <v>9.23</v>
      </c>
      <c r="D80" s="247">
        <f t="shared" si="58"/>
        <v>4.6420945130442853E-3</v>
      </c>
      <c r="E80" s="215">
        <f t="shared" si="59"/>
        <v>7.7262415978168984E-3</v>
      </c>
      <c r="F80" s="52">
        <f t="shared" si="46"/>
        <v>2.5555555555555602E-2</v>
      </c>
      <c r="H80" s="19">
        <v>6.6020000000000003</v>
      </c>
      <c r="I80" s="140">
        <v>5.0110000000000001</v>
      </c>
      <c r="J80" s="214">
        <f t="shared" si="60"/>
        <v>4.5790588168383422E-3</v>
      </c>
      <c r="K80" s="215">
        <f t="shared" si="61"/>
        <v>4.3056893356212224E-3</v>
      </c>
      <c r="L80" s="52">
        <f t="shared" si="49"/>
        <v>-0.24098757952135719</v>
      </c>
      <c r="N80" s="40">
        <f t="shared" si="52"/>
        <v>7.3355555555555565</v>
      </c>
      <c r="O80" s="143">
        <f t="shared" si="53"/>
        <v>5.4290357529794155</v>
      </c>
      <c r="P80" s="52">
        <f t="shared" si="54"/>
        <v>-0.25990121513458447</v>
      </c>
    </row>
    <row r="81" spans="1:16" ht="20.100000000000001" customHeight="1" x14ac:dyDescent="0.25">
      <c r="A81" s="38" t="s">
        <v>187</v>
      </c>
      <c r="B81" s="19">
        <v>0.45</v>
      </c>
      <c r="C81" s="140">
        <v>4.33</v>
      </c>
      <c r="D81" s="247">
        <f t="shared" si="58"/>
        <v>2.3210472565221427E-4</v>
      </c>
      <c r="E81" s="215">
        <f t="shared" si="59"/>
        <v>3.6245532089433552E-3</v>
      </c>
      <c r="F81" s="52">
        <f t="shared" si="46"/>
        <v>8.6222222222222218</v>
      </c>
      <c r="H81" s="19">
        <v>0.17799999999999999</v>
      </c>
      <c r="I81" s="140">
        <v>4.8309999999999995</v>
      </c>
      <c r="J81" s="214">
        <f t="shared" si="60"/>
        <v>1.234584170550174E-4</v>
      </c>
      <c r="K81" s="215">
        <f t="shared" si="61"/>
        <v>4.1510247815577973E-3</v>
      </c>
      <c r="L81" s="52">
        <f t="shared" si="49"/>
        <v>26.140449438202246</v>
      </c>
      <c r="N81" s="40">
        <f t="shared" si="52"/>
        <v>3.9555555555555557</v>
      </c>
      <c r="O81" s="143">
        <f t="shared" si="53"/>
        <v>11.15704387990762</v>
      </c>
      <c r="P81" s="52">
        <f t="shared" si="54"/>
        <v>1.8206009808755219</v>
      </c>
    </row>
    <row r="82" spans="1:16" ht="20.100000000000001" customHeight="1" x14ac:dyDescent="0.25">
      <c r="A82" s="38" t="s">
        <v>206</v>
      </c>
      <c r="B82" s="19"/>
      <c r="C82" s="140">
        <v>6.48</v>
      </c>
      <c r="D82" s="247">
        <f t="shared" si="58"/>
        <v>0</v>
      </c>
      <c r="E82" s="215">
        <f t="shared" si="59"/>
        <v>5.4242736244695016E-3</v>
      </c>
      <c r="F82" s="52"/>
      <c r="H82" s="19"/>
      <c r="I82" s="140">
        <v>3.5419999999999998</v>
      </c>
      <c r="J82" s="214">
        <f t="shared" si="60"/>
        <v>0</v>
      </c>
      <c r="K82" s="215">
        <f t="shared" si="61"/>
        <v>3.0434547249591636E-3</v>
      </c>
      <c r="L82" s="52"/>
      <c r="N82" s="40"/>
      <c r="O82" s="143">
        <f t="shared" si="53"/>
        <v>5.4660493827160481</v>
      </c>
      <c r="P82" s="52"/>
    </row>
    <row r="83" spans="1:16" ht="20.100000000000001" customHeight="1" x14ac:dyDescent="0.25">
      <c r="A83" s="38" t="s">
        <v>204</v>
      </c>
      <c r="B83" s="19"/>
      <c r="C83" s="140">
        <v>1.5</v>
      </c>
      <c r="D83" s="247">
        <f t="shared" si="58"/>
        <v>0</v>
      </c>
      <c r="E83" s="215">
        <f t="shared" si="59"/>
        <v>1.2556188945531254E-3</v>
      </c>
      <c r="F83" s="52"/>
      <c r="H83" s="19"/>
      <c r="I83" s="140">
        <v>2.089</v>
      </c>
      <c r="J83" s="214">
        <f t="shared" si="60"/>
        <v>0</v>
      </c>
      <c r="K83" s="215">
        <f t="shared" si="61"/>
        <v>1.7949680746582985E-3</v>
      </c>
      <c r="L83" s="52"/>
      <c r="N83" s="40"/>
      <c r="O83" s="143">
        <f t="shared" si="53"/>
        <v>13.926666666666668</v>
      </c>
      <c r="P83" s="52"/>
    </row>
    <row r="84" spans="1:16" ht="20.100000000000001" customHeight="1" x14ac:dyDescent="0.25">
      <c r="A84" s="38" t="s">
        <v>211</v>
      </c>
      <c r="B84" s="19">
        <v>2.67</v>
      </c>
      <c r="C84" s="140">
        <v>2.06</v>
      </c>
      <c r="D84" s="247">
        <f t="shared" si="58"/>
        <v>1.3771547055364713E-3</v>
      </c>
      <c r="E84" s="215">
        <f t="shared" si="59"/>
        <v>1.7243832818529588E-3</v>
      </c>
      <c r="F84" s="52">
        <f t="shared" si="46"/>
        <v>-0.22846441947565538</v>
      </c>
      <c r="H84" s="19">
        <v>4.258</v>
      </c>
      <c r="I84" s="140">
        <v>1.718</v>
      </c>
      <c r="J84" s="214">
        <f t="shared" si="60"/>
        <v>2.9532917967430568E-3</v>
      </c>
      <c r="K84" s="215">
        <f t="shared" si="61"/>
        <v>1.476187243783129E-3</v>
      </c>
      <c r="L84" s="52">
        <f t="shared" si="49"/>
        <v>-0.59652418976045096</v>
      </c>
      <c r="N84" s="40">
        <f t="shared" ref="N84:N94" si="62">(H84/B84)*10</f>
        <v>15.94756554307116</v>
      </c>
      <c r="O84" s="143">
        <f t="shared" ref="O84:O89" si="63">(I84/C84)*10</f>
        <v>8.339805825242717</v>
      </c>
      <c r="P84" s="52">
        <f t="shared" ref="P84:P89" si="64">(O84-N84)/N84</f>
        <v>-0.4770483430390311</v>
      </c>
    </row>
    <row r="85" spans="1:16" ht="20.100000000000001" customHeight="1" x14ac:dyDescent="0.25">
      <c r="A85" s="38" t="s">
        <v>234</v>
      </c>
      <c r="B85" s="19"/>
      <c r="C85" s="140">
        <v>0.9</v>
      </c>
      <c r="D85" s="247">
        <f t="shared" si="58"/>
        <v>0</v>
      </c>
      <c r="E85" s="215">
        <f t="shared" si="59"/>
        <v>7.5337133673187521E-4</v>
      </c>
      <c r="F85" s="52"/>
      <c r="H85" s="19"/>
      <c r="I85" s="140">
        <v>0.58899999999999997</v>
      </c>
      <c r="J85" s="214">
        <f t="shared" si="60"/>
        <v>0</v>
      </c>
      <c r="K85" s="215">
        <f t="shared" si="61"/>
        <v>5.0609679079642784E-4</v>
      </c>
      <c r="L85" s="52"/>
      <c r="N85" s="40"/>
      <c r="O85" s="143">
        <f t="shared" si="63"/>
        <v>6.5444444444444443</v>
      </c>
      <c r="P85" s="52"/>
    </row>
    <row r="86" spans="1:16" ht="20.100000000000001" customHeight="1" x14ac:dyDescent="0.25">
      <c r="A86" s="38" t="s">
        <v>235</v>
      </c>
      <c r="B86" s="19"/>
      <c r="C86" s="140">
        <v>0.04</v>
      </c>
      <c r="D86" s="247">
        <f t="shared" si="58"/>
        <v>0</v>
      </c>
      <c r="E86" s="215">
        <f t="shared" si="59"/>
        <v>3.348317052141668E-5</v>
      </c>
      <c r="F86" s="52"/>
      <c r="H86" s="19"/>
      <c r="I86" s="140">
        <v>0.111</v>
      </c>
      <c r="J86" s="214">
        <f t="shared" si="60"/>
        <v>0</v>
      </c>
      <c r="K86" s="215">
        <f t="shared" si="61"/>
        <v>9.537647500577842E-5</v>
      </c>
      <c r="L86" s="52"/>
      <c r="N86" s="40"/>
      <c r="O86" s="143">
        <f t="shared" si="63"/>
        <v>27.75</v>
      </c>
      <c r="P86" s="52"/>
    </row>
    <row r="87" spans="1:16" ht="20.100000000000001" customHeight="1" x14ac:dyDescent="0.25">
      <c r="A87" s="38" t="s">
        <v>236</v>
      </c>
      <c r="B87" s="19"/>
      <c r="C87" s="140">
        <v>0.23</v>
      </c>
      <c r="D87" s="247">
        <f t="shared" si="58"/>
        <v>0</v>
      </c>
      <c r="E87" s="215">
        <f t="shared" si="59"/>
        <v>1.925282304981459E-4</v>
      </c>
      <c r="F87" s="52"/>
      <c r="H87" s="19"/>
      <c r="I87" s="140">
        <v>8.5999999999999993E-2</v>
      </c>
      <c r="J87" s="214">
        <f t="shared" si="60"/>
        <v>0</v>
      </c>
      <c r="K87" s="215">
        <f t="shared" si="61"/>
        <v>7.3895286941413904E-5</v>
      </c>
      <c r="L87" s="52"/>
      <c r="N87" s="40"/>
      <c r="O87" s="143">
        <f t="shared" si="63"/>
        <v>3.7391304347826084</v>
      </c>
      <c r="P87" s="52"/>
    </row>
    <row r="88" spans="1:16" ht="20.100000000000001" customHeight="1" x14ac:dyDescent="0.25">
      <c r="A88" s="38" t="s">
        <v>205</v>
      </c>
      <c r="B88" s="19">
        <v>0.36</v>
      </c>
      <c r="C88" s="140">
        <v>0.23</v>
      </c>
      <c r="D88" s="247">
        <f t="shared" si="58"/>
        <v>1.8568378052177139E-4</v>
      </c>
      <c r="E88" s="215">
        <f t="shared" si="59"/>
        <v>1.925282304981459E-4</v>
      </c>
      <c r="F88" s="52">
        <f t="shared" si="46"/>
        <v>-0.36111111111111105</v>
      </c>
      <c r="H88" s="19">
        <v>9.2999999999999999E-2</v>
      </c>
      <c r="I88" s="140">
        <v>7.1999999999999995E-2</v>
      </c>
      <c r="J88" s="214">
        <f t="shared" si="60"/>
        <v>6.4503554978183244E-5</v>
      </c>
      <c r="K88" s="215">
        <f t="shared" si="61"/>
        <v>6.1865821625369782E-5</v>
      </c>
      <c r="L88" s="52">
        <f t="shared" si="49"/>
        <v>-0.22580645161290328</v>
      </c>
      <c r="N88" s="40">
        <f t="shared" si="62"/>
        <v>2.5833333333333335</v>
      </c>
      <c r="O88" s="143">
        <f t="shared" si="63"/>
        <v>3.1304347826086953</v>
      </c>
      <c r="P88" s="52">
        <f t="shared" si="64"/>
        <v>0.21178120617110779</v>
      </c>
    </row>
    <row r="89" spans="1:16" ht="20.100000000000001" customHeight="1" x14ac:dyDescent="0.25">
      <c r="A89" s="38" t="s">
        <v>202</v>
      </c>
      <c r="B89" s="19">
        <v>27.150000000000002</v>
      </c>
      <c r="C89" s="140">
        <v>0.06</v>
      </c>
      <c r="D89" s="247">
        <f t="shared" si="58"/>
        <v>1.4003651781016927E-2</v>
      </c>
      <c r="E89" s="215">
        <f t="shared" si="59"/>
        <v>5.0224755782125013E-5</v>
      </c>
      <c r="F89" s="52">
        <f t="shared" si="46"/>
        <v>-0.99779005524861886</v>
      </c>
      <c r="H89" s="19">
        <v>9.354000000000001</v>
      </c>
      <c r="I89" s="140">
        <v>8.0000000000000002E-3</v>
      </c>
      <c r="J89" s="214">
        <f t="shared" si="60"/>
        <v>6.4878091749024317E-3</v>
      </c>
      <c r="K89" s="215">
        <f t="shared" si="61"/>
        <v>6.8739801805966435E-6</v>
      </c>
      <c r="L89" s="52">
        <f t="shared" si="49"/>
        <v>-0.99914475090870225</v>
      </c>
      <c r="N89" s="40">
        <f t="shared" si="62"/>
        <v>3.445303867403315</v>
      </c>
      <c r="O89" s="143">
        <f t="shared" si="63"/>
        <v>1.3333333333333333</v>
      </c>
      <c r="P89" s="52">
        <f t="shared" si="64"/>
        <v>-0.6129997861877271</v>
      </c>
    </row>
    <row r="90" spans="1:16" ht="20.100000000000001" customHeight="1" x14ac:dyDescent="0.25">
      <c r="A90" s="38" t="s">
        <v>237</v>
      </c>
      <c r="B90" s="19">
        <v>1.49</v>
      </c>
      <c r="C90" s="140"/>
      <c r="D90" s="247">
        <f t="shared" si="58"/>
        <v>7.6852453604844275E-4</v>
      </c>
      <c r="E90" s="215">
        <f t="shared" si="59"/>
        <v>0</v>
      </c>
      <c r="F90" s="52">
        <f t="shared" si="46"/>
        <v>-1</v>
      </c>
      <c r="H90" s="19">
        <v>2.2730000000000001</v>
      </c>
      <c r="I90" s="140"/>
      <c r="J90" s="214">
        <f t="shared" si="60"/>
        <v>1.5765223705958122E-3</v>
      </c>
      <c r="K90" s="215">
        <f t="shared" si="61"/>
        <v>0</v>
      </c>
      <c r="L90" s="52">
        <f t="shared" si="49"/>
        <v>-1</v>
      </c>
      <c r="N90" s="40">
        <f t="shared" si="62"/>
        <v>15.255033557046982</v>
      </c>
      <c r="O90" s="143"/>
      <c r="P90" s="52"/>
    </row>
    <row r="91" spans="1:16" ht="20.100000000000001" customHeight="1" x14ac:dyDescent="0.25">
      <c r="A91" s="38" t="s">
        <v>213</v>
      </c>
      <c r="B91" s="19">
        <v>0.13</v>
      </c>
      <c r="C91" s="140"/>
      <c r="D91" s="247">
        <f t="shared" si="58"/>
        <v>6.7052476299528567E-5</v>
      </c>
      <c r="E91" s="215">
        <f t="shared" si="59"/>
        <v>0</v>
      </c>
      <c r="F91" s="52">
        <f t="shared" si="46"/>
        <v>-1</v>
      </c>
      <c r="H91" s="19">
        <v>0.33099999999999996</v>
      </c>
      <c r="I91" s="140"/>
      <c r="J91" s="214">
        <f>H91/$H$95</f>
        <v>2.2957716879331883E-4</v>
      </c>
      <c r="K91" s="215">
        <f>I91/$I$95</f>
        <v>0</v>
      </c>
      <c r="L91" s="52">
        <f t="shared" si="49"/>
        <v>-1</v>
      </c>
      <c r="N91" s="40">
        <f t="shared" si="62"/>
        <v>25.461538461538456</v>
      </c>
      <c r="O91" s="143"/>
      <c r="P91" s="52"/>
    </row>
    <row r="92" spans="1:16" ht="20.100000000000001" customHeight="1" x14ac:dyDescent="0.25">
      <c r="A92" s="38" t="s">
        <v>238</v>
      </c>
      <c r="B92" s="19">
        <v>3.92</v>
      </c>
      <c r="C92" s="140"/>
      <c r="D92" s="247">
        <f>B92/$B$95</f>
        <v>2.0218900545703996E-3</v>
      </c>
      <c r="E92" s="215">
        <f>C92/$C$95</f>
        <v>0</v>
      </c>
      <c r="F92" s="52">
        <f t="shared" si="46"/>
        <v>-1</v>
      </c>
      <c r="H92" s="19">
        <v>0.627</v>
      </c>
      <c r="I92" s="140"/>
      <c r="J92" s="214">
        <f>H92/$H$95</f>
        <v>4.3487880614323542E-4</v>
      </c>
      <c r="K92" s="215">
        <f>I92/$I$95</f>
        <v>0</v>
      </c>
      <c r="L92" s="52">
        <f t="shared" si="49"/>
        <v>-1</v>
      </c>
      <c r="N92" s="40">
        <f t="shared" si="62"/>
        <v>1.5994897959183674</v>
      </c>
      <c r="O92" s="143"/>
      <c r="P92" s="52"/>
    </row>
    <row r="93" spans="1:16" ht="20.100000000000001" customHeight="1" x14ac:dyDescent="0.25">
      <c r="A93" s="38" t="s">
        <v>178</v>
      </c>
      <c r="B93" s="19">
        <v>139.30000000000001</v>
      </c>
      <c r="C93" s="140"/>
      <c r="D93" s="247">
        <f>B93/$B$95</f>
        <v>7.1849307296340995E-2</v>
      </c>
      <c r="E93" s="215">
        <f>C93/$C$95</f>
        <v>0</v>
      </c>
      <c r="F93" s="52">
        <f t="shared" si="46"/>
        <v>-1</v>
      </c>
      <c r="H93" s="19">
        <v>88.480999999999995</v>
      </c>
      <c r="I93" s="140"/>
      <c r="J93" s="214">
        <f>H93/$H$95</f>
        <v>6.136923707553367E-2</v>
      </c>
      <c r="K93" s="215">
        <f>I93/$I$95</f>
        <v>0</v>
      </c>
      <c r="L93" s="52">
        <f t="shared" si="49"/>
        <v>-1</v>
      </c>
      <c r="N93" s="40">
        <f t="shared" si="62"/>
        <v>6.3518305814788221</v>
      </c>
      <c r="O93" s="143"/>
      <c r="P93" s="52"/>
    </row>
    <row r="94" spans="1:16" ht="20.100000000000001" customHeight="1" thickBot="1" x14ac:dyDescent="0.3">
      <c r="A94" s="8" t="s">
        <v>17</v>
      </c>
      <c r="B94" s="196">
        <f>B95-SUM(B68:B93)</f>
        <v>120.69000000000005</v>
      </c>
      <c r="C94" s="22">
        <f>C95-SUM(C68:C93)</f>
        <v>0</v>
      </c>
      <c r="D94" s="247">
        <f>B94/$B$95</f>
        <v>6.2250487419923894E-2</v>
      </c>
      <c r="E94" s="215">
        <f>C94/$C$95</f>
        <v>0</v>
      </c>
      <c r="F94" s="52">
        <f t="shared" ref="F94" si="65">(C94-B94)/B94</f>
        <v>-1</v>
      </c>
      <c r="H94" s="196">
        <f>H95-SUM(H68:H93)</f>
        <v>61.25899999999956</v>
      </c>
      <c r="I94" s="119">
        <f>I95-SUM(I68:I93)</f>
        <v>0</v>
      </c>
      <c r="J94" s="214">
        <f>H94/$H$95</f>
        <v>4.2488422305467732E-2</v>
      </c>
      <c r="K94" s="215">
        <f>I94/$I$95</f>
        <v>0</v>
      </c>
      <c r="L94" s="52">
        <f t="shared" si="49"/>
        <v>-1</v>
      </c>
      <c r="N94" s="40">
        <f t="shared" si="62"/>
        <v>5.0757312121964979</v>
      </c>
      <c r="O94" s="143"/>
      <c r="P94" s="52"/>
    </row>
    <row r="95" spans="1:16" ht="26.25" customHeight="1" thickBot="1" x14ac:dyDescent="0.3">
      <c r="A95" s="12" t="s">
        <v>18</v>
      </c>
      <c r="B95" s="17">
        <v>1938.7800000000002</v>
      </c>
      <c r="C95" s="145">
        <v>1194.6299999999999</v>
      </c>
      <c r="D95" s="243">
        <f>SUM(D68:D94)</f>
        <v>1</v>
      </c>
      <c r="E95" s="244">
        <f>SUM(E68:E94)</f>
        <v>1.0000000000000004</v>
      </c>
      <c r="F95" s="57">
        <f>(C95-B95)/B95</f>
        <v>-0.38382384798687846</v>
      </c>
      <c r="G95" s="1"/>
      <c r="H95" s="17">
        <v>1441.7809999999997</v>
      </c>
      <c r="I95" s="145">
        <v>1163.8090000000002</v>
      </c>
      <c r="J95" s="255">
        <f>H95/$H$95</f>
        <v>1</v>
      </c>
      <c r="K95" s="244">
        <f>I95/$I$95</f>
        <v>1</v>
      </c>
      <c r="L95" s="57">
        <f>(I95-H95)/H95</f>
        <v>-0.19279765789672604</v>
      </c>
      <c r="M95" s="1"/>
      <c r="N95" s="37">
        <f t="shared" ref="N95:O95" si="66">(H95/B95)*10</f>
        <v>7.4365374101238899</v>
      </c>
      <c r="O95" s="150">
        <f t="shared" si="66"/>
        <v>9.742003800339857</v>
      </c>
      <c r="P95" s="57">
        <f>(O95-N95)/N95</f>
        <v>0.31001879814083511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2:L62 J60:K60 N62:P62 D58:E61 K57:K59 D19:E19 D18:E18 J21:K24 J18:K19 D68:E73 N39:P47 K39:L47 D39:F47 K53:K55 D53:E55 D21:E24 D20:E20 J20:K20 J61:K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47" t="s">
        <v>3</v>
      </c>
      <c r="B4" s="330"/>
      <c r="C4" s="330"/>
      <c r="D4" s="358" t="s">
        <v>1</v>
      </c>
      <c r="E4" s="377"/>
      <c r="F4" s="359" t="s">
        <v>13</v>
      </c>
      <c r="G4" s="359"/>
      <c r="H4" s="378" t="s">
        <v>34</v>
      </c>
      <c r="I4" s="377"/>
      <c r="K4" s="358" t="s">
        <v>19</v>
      </c>
      <c r="L4" s="377"/>
      <c r="M4" s="359" t="s">
        <v>13</v>
      </c>
      <c r="N4" s="359"/>
      <c r="O4" s="378" t="s">
        <v>34</v>
      </c>
      <c r="P4" s="377"/>
      <c r="R4" s="358" t="s">
        <v>22</v>
      </c>
      <c r="S4" s="359"/>
      <c r="T4" s="69" t="s">
        <v>0</v>
      </c>
    </row>
    <row r="5" spans="1:20" x14ac:dyDescent="0.25">
      <c r="A5" s="365"/>
      <c r="B5" s="331"/>
      <c r="C5" s="331"/>
      <c r="D5" s="379" t="s">
        <v>40</v>
      </c>
      <c r="E5" s="380"/>
      <c r="F5" s="381" t="str">
        <f>D5</f>
        <v>jan - mar</v>
      </c>
      <c r="G5" s="381"/>
      <c r="H5" s="379" t="str">
        <f>F5</f>
        <v>jan - mar</v>
      </c>
      <c r="I5" s="380"/>
      <c r="K5" s="379" t="str">
        <f>D5</f>
        <v>jan - mar</v>
      </c>
      <c r="L5" s="380"/>
      <c r="M5" s="381" t="str">
        <f>D5</f>
        <v>jan - mar</v>
      </c>
      <c r="N5" s="381"/>
      <c r="O5" s="379" t="str">
        <f>D5</f>
        <v>jan - mar</v>
      </c>
      <c r="P5" s="380"/>
      <c r="R5" s="379" t="str">
        <f>D5</f>
        <v>jan - mar</v>
      </c>
      <c r="S5" s="381"/>
      <c r="T5" s="67" t="s">
        <v>35</v>
      </c>
    </row>
    <row r="6" spans="1:20" ht="15.75" thickBot="1" x14ac:dyDescent="0.3">
      <c r="A6" s="365"/>
      <c r="B6" s="331"/>
      <c r="C6" s="331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47" t="s">
        <v>2</v>
      </c>
      <c r="B23" s="330"/>
      <c r="C23" s="330"/>
      <c r="D23" s="358" t="s">
        <v>1</v>
      </c>
      <c r="E23" s="377"/>
      <c r="F23" s="359" t="s">
        <v>13</v>
      </c>
      <c r="G23" s="359"/>
      <c r="H23" s="378" t="s">
        <v>34</v>
      </c>
      <c r="I23" s="377"/>
      <c r="J23"/>
      <c r="K23" s="358" t="s">
        <v>19</v>
      </c>
      <c r="L23" s="377"/>
      <c r="M23" s="359" t="s">
        <v>13</v>
      </c>
      <c r="N23" s="359"/>
      <c r="O23" s="378" t="s">
        <v>34</v>
      </c>
      <c r="P23" s="377"/>
      <c r="Q23"/>
      <c r="R23" s="358" t="s">
        <v>22</v>
      </c>
      <c r="S23" s="359"/>
      <c r="T23" s="69" t="s">
        <v>0</v>
      </c>
    </row>
    <row r="24" spans="1:20" s="3" customFormat="1" ht="15" customHeight="1" x14ac:dyDescent="0.25">
      <c r="A24" s="365"/>
      <c r="B24" s="331"/>
      <c r="C24" s="331"/>
      <c r="D24" s="379" t="s">
        <v>40</v>
      </c>
      <c r="E24" s="380"/>
      <c r="F24" s="381" t="str">
        <f>D24</f>
        <v>jan - mar</v>
      </c>
      <c r="G24" s="381"/>
      <c r="H24" s="379" t="str">
        <f>F24</f>
        <v>jan - mar</v>
      </c>
      <c r="I24" s="380"/>
      <c r="J24"/>
      <c r="K24" s="379" t="str">
        <f>D24</f>
        <v>jan - mar</v>
      </c>
      <c r="L24" s="380"/>
      <c r="M24" s="381" t="str">
        <f>D24</f>
        <v>jan - mar</v>
      </c>
      <c r="N24" s="381"/>
      <c r="O24" s="379" t="str">
        <f>D24</f>
        <v>jan - mar</v>
      </c>
      <c r="P24" s="380"/>
      <c r="Q24"/>
      <c r="R24" s="379" t="str">
        <f>D24</f>
        <v>jan - mar</v>
      </c>
      <c r="S24" s="381"/>
      <c r="T24" s="67" t="s">
        <v>35</v>
      </c>
    </row>
    <row r="25" spans="1:20" ht="15.75" customHeight="1" thickBot="1" x14ac:dyDescent="0.3">
      <c r="A25" s="365"/>
      <c r="B25" s="331"/>
      <c r="C25" s="331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47" t="s">
        <v>2</v>
      </c>
      <c r="B42" s="330"/>
      <c r="C42" s="330"/>
      <c r="D42" s="358" t="s">
        <v>1</v>
      </c>
      <c r="E42" s="377"/>
      <c r="F42" s="359" t="s">
        <v>13</v>
      </c>
      <c r="G42" s="359"/>
      <c r="H42" s="378" t="s">
        <v>34</v>
      </c>
      <c r="I42" s="377"/>
      <c r="K42" s="358" t="s">
        <v>19</v>
      </c>
      <c r="L42" s="377"/>
      <c r="M42" s="359" t="s">
        <v>13</v>
      </c>
      <c r="N42" s="359"/>
      <c r="O42" s="378" t="s">
        <v>34</v>
      </c>
      <c r="P42" s="377"/>
      <c r="R42" s="358" t="s">
        <v>22</v>
      </c>
      <c r="S42" s="359"/>
      <c r="T42" s="69" t="s">
        <v>0</v>
      </c>
    </row>
    <row r="43" spans="1:20" ht="15" customHeight="1" x14ac:dyDescent="0.25">
      <c r="A43" s="365"/>
      <c r="B43" s="331"/>
      <c r="C43" s="331"/>
      <c r="D43" s="379" t="s">
        <v>40</v>
      </c>
      <c r="E43" s="380"/>
      <c r="F43" s="381" t="str">
        <f>D43</f>
        <v>jan - mar</v>
      </c>
      <c r="G43" s="381"/>
      <c r="H43" s="379" t="str">
        <f>F43</f>
        <v>jan - mar</v>
      </c>
      <c r="I43" s="380"/>
      <c r="K43" s="379" t="str">
        <f>D43</f>
        <v>jan - mar</v>
      </c>
      <c r="L43" s="380"/>
      <c r="M43" s="381" t="str">
        <f>D43</f>
        <v>jan - mar</v>
      </c>
      <c r="N43" s="381"/>
      <c r="O43" s="379" t="str">
        <f>D43</f>
        <v>jan - mar</v>
      </c>
      <c r="P43" s="380"/>
      <c r="R43" s="379" t="str">
        <f>D43</f>
        <v>jan - mar</v>
      </c>
      <c r="S43" s="381"/>
      <c r="T43" s="67" t="s">
        <v>35</v>
      </c>
    </row>
    <row r="44" spans="1:20" ht="15.75" customHeight="1" thickBot="1" x14ac:dyDescent="0.3">
      <c r="A44" s="365"/>
      <c r="B44" s="331"/>
      <c r="C44" s="331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  <mergeCell ref="A42:C44"/>
    <mergeCell ref="D42:E42"/>
    <mergeCell ref="F42:G42"/>
    <mergeCell ref="H42:I42"/>
    <mergeCell ref="K42:L42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23:C25"/>
    <mergeCell ref="D23:E23"/>
    <mergeCell ref="F23:G23"/>
    <mergeCell ref="H23:I23"/>
    <mergeCell ref="K23:L23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4:C6"/>
    <mergeCell ref="D4:E4"/>
    <mergeCell ref="F4:G4"/>
    <mergeCell ref="H4:I4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L36"/>
  <sheetViews>
    <sheetView showGridLines="0" topLeftCell="H3" workbookViewId="0">
      <selection activeCell="S10" sqref="S10"/>
    </sheetView>
  </sheetViews>
  <sheetFormatPr defaultRowHeight="15" x14ac:dyDescent="0.25"/>
  <cols>
    <col min="1" max="1" width="19.42578125" bestFit="1" customWidth="1"/>
    <col min="20" max="20" width="18.5703125" customWidth="1"/>
    <col min="21" max="22" width="9.140625" customWidth="1"/>
    <col min="23" max="24" width="9.7109375" customWidth="1"/>
    <col min="262" max="262" width="19.42578125" bestFit="1" customWidth="1"/>
    <col min="272" max="272" width="18.5703125" customWidth="1"/>
    <col min="273" max="274" width="9.140625" customWidth="1"/>
    <col min="275" max="275" width="0" hidden="1" customWidth="1"/>
    <col min="276" max="277" width="9.85546875" customWidth="1"/>
    <col min="518" max="518" width="19.42578125" bestFit="1" customWidth="1"/>
    <col min="528" max="528" width="18.5703125" customWidth="1"/>
    <col min="529" max="530" width="9.140625" customWidth="1"/>
    <col min="531" max="531" width="0" hidden="1" customWidth="1"/>
    <col min="532" max="533" width="9.85546875" customWidth="1"/>
    <col min="774" max="774" width="19.42578125" bestFit="1" customWidth="1"/>
    <col min="784" max="784" width="18.5703125" customWidth="1"/>
    <col min="785" max="786" width="9.140625" customWidth="1"/>
    <col min="787" max="787" width="0" hidden="1" customWidth="1"/>
    <col min="788" max="789" width="9.85546875" customWidth="1"/>
    <col min="1030" max="1030" width="19.42578125" bestFit="1" customWidth="1"/>
    <col min="1040" max="1040" width="18.5703125" customWidth="1"/>
    <col min="1041" max="1042" width="9.140625" customWidth="1"/>
    <col min="1043" max="1043" width="0" hidden="1" customWidth="1"/>
    <col min="1044" max="1045" width="9.85546875" customWidth="1"/>
    <col min="1286" max="1286" width="19.42578125" bestFit="1" customWidth="1"/>
    <col min="1296" max="1296" width="18.5703125" customWidth="1"/>
    <col min="1297" max="1298" width="9.140625" customWidth="1"/>
    <col min="1299" max="1299" width="0" hidden="1" customWidth="1"/>
    <col min="1300" max="1301" width="9.85546875" customWidth="1"/>
    <col min="1542" max="1542" width="19.42578125" bestFit="1" customWidth="1"/>
    <col min="1552" max="1552" width="18.5703125" customWidth="1"/>
    <col min="1553" max="1554" width="9.140625" customWidth="1"/>
    <col min="1555" max="1555" width="0" hidden="1" customWidth="1"/>
    <col min="1556" max="1557" width="9.85546875" customWidth="1"/>
    <col min="1798" max="1798" width="19.42578125" bestFit="1" customWidth="1"/>
    <col min="1808" max="1808" width="18.5703125" customWidth="1"/>
    <col min="1809" max="1810" width="9.140625" customWidth="1"/>
    <col min="1811" max="1811" width="0" hidden="1" customWidth="1"/>
    <col min="1812" max="1813" width="9.85546875" customWidth="1"/>
    <col min="2054" max="2054" width="19.42578125" bestFit="1" customWidth="1"/>
    <col min="2064" max="2064" width="18.5703125" customWidth="1"/>
    <col min="2065" max="2066" width="9.140625" customWidth="1"/>
    <col min="2067" max="2067" width="0" hidden="1" customWidth="1"/>
    <col min="2068" max="2069" width="9.85546875" customWidth="1"/>
    <col min="2310" max="2310" width="19.42578125" bestFit="1" customWidth="1"/>
    <col min="2320" max="2320" width="18.5703125" customWidth="1"/>
    <col min="2321" max="2322" width="9.140625" customWidth="1"/>
    <col min="2323" max="2323" width="0" hidden="1" customWidth="1"/>
    <col min="2324" max="2325" width="9.85546875" customWidth="1"/>
    <col min="2566" max="2566" width="19.42578125" bestFit="1" customWidth="1"/>
    <col min="2576" max="2576" width="18.5703125" customWidth="1"/>
    <col min="2577" max="2578" width="9.140625" customWidth="1"/>
    <col min="2579" max="2579" width="0" hidden="1" customWidth="1"/>
    <col min="2580" max="2581" width="9.85546875" customWidth="1"/>
    <col min="2822" max="2822" width="19.42578125" bestFit="1" customWidth="1"/>
    <col min="2832" max="2832" width="18.5703125" customWidth="1"/>
    <col min="2833" max="2834" width="9.140625" customWidth="1"/>
    <col min="2835" max="2835" width="0" hidden="1" customWidth="1"/>
    <col min="2836" max="2837" width="9.85546875" customWidth="1"/>
    <col min="3078" max="3078" width="19.42578125" bestFit="1" customWidth="1"/>
    <col min="3088" max="3088" width="18.5703125" customWidth="1"/>
    <col min="3089" max="3090" width="9.140625" customWidth="1"/>
    <col min="3091" max="3091" width="0" hidden="1" customWidth="1"/>
    <col min="3092" max="3093" width="9.85546875" customWidth="1"/>
    <col min="3334" max="3334" width="19.42578125" bestFit="1" customWidth="1"/>
    <col min="3344" max="3344" width="18.5703125" customWidth="1"/>
    <col min="3345" max="3346" width="9.140625" customWidth="1"/>
    <col min="3347" max="3347" width="0" hidden="1" customWidth="1"/>
    <col min="3348" max="3349" width="9.85546875" customWidth="1"/>
    <col min="3590" max="3590" width="19.42578125" bestFit="1" customWidth="1"/>
    <col min="3600" max="3600" width="18.5703125" customWidth="1"/>
    <col min="3601" max="3602" width="9.140625" customWidth="1"/>
    <col min="3603" max="3603" width="0" hidden="1" customWidth="1"/>
    <col min="3604" max="3605" width="9.85546875" customWidth="1"/>
    <col min="3846" max="3846" width="19.42578125" bestFit="1" customWidth="1"/>
    <col min="3856" max="3856" width="18.5703125" customWidth="1"/>
    <col min="3857" max="3858" width="9.140625" customWidth="1"/>
    <col min="3859" max="3859" width="0" hidden="1" customWidth="1"/>
    <col min="3860" max="3861" width="9.85546875" customWidth="1"/>
    <col min="4102" max="4102" width="19.42578125" bestFit="1" customWidth="1"/>
    <col min="4112" max="4112" width="18.5703125" customWidth="1"/>
    <col min="4113" max="4114" width="9.140625" customWidth="1"/>
    <col min="4115" max="4115" width="0" hidden="1" customWidth="1"/>
    <col min="4116" max="4117" width="9.85546875" customWidth="1"/>
    <col min="4358" max="4358" width="19.42578125" bestFit="1" customWidth="1"/>
    <col min="4368" max="4368" width="18.5703125" customWidth="1"/>
    <col min="4369" max="4370" width="9.140625" customWidth="1"/>
    <col min="4371" max="4371" width="0" hidden="1" customWidth="1"/>
    <col min="4372" max="4373" width="9.85546875" customWidth="1"/>
    <col min="4614" max="4614" width="19.42578125" bestFit="1" customWidth="1"/>
    <col min="4624" max="4624" width="18.5703125" customWidth="1"/>
    <col min="4625" max="4626" width="9.140625" customWidth="1"/>
    <col min="4627" max="4627" width="0" hidden="1" customWidth="1"/>
    <col min="4628" max="4629" width="9.85546875" customWidth="1"/>
    <col min="4870" max="4870" width="19.42578125" bestFit="1" customWidth="1"/>
    <col min="4880" max="4880" width="18.5703125" customWidth="1"/>
    <col min="4881" max="4882" width="9.140625" customWidth="1"/>
    <col min="4883" max="4883" width="0" hidden="1" customWidth="1"/>
    <col min="4884" max="4885" width="9.85546875" customWidth="1"/>
    <col min="5126" max="5126" width="19.42578125" bestFit="1" customWidth="1"/>
    <col min="5136" max="5136" width="18.5703125" customWidth="1"/>
    <col min="5137" max="5138" width="9.140625" customWidth="1"/>
    <col min="5139" max="5139" width="0" hidden="1" customWidth="1"/>
    <col min="5140" max="5141" width="9.85546875" customWidth="1"/>
    <col min="5382" max="5382" width="19.42578125" bestFit="1" customWidth="1"/>
    <col min="5392" max="5392" width="18.5703125" customWidth="1"/>
    <col min="5393" max="5394" width="9.140625" customWidth="1"/>
    <col min="5395" max="5395" width="0" hidden="1" customWidth="1"/>
    <col min="5396" max="5397" width="9.85546875" customWidth="1"/>
    <col min="5638" max="5638" width="19.42578125" bestFit="1" customWidth="1"/>
    <col min="5648" max="5648" width="18.5703125" customWidth="1"/>
    <col min="5649" max="5650" width="9.140625" customWidth="1"/>
    <col min="5651" max="5651" width="0" hidden="1" customWidth="1"/>
    <col min="5652" max="5653" width="9.85546875" customWidth="1"/>
    <col min="5894" max="5894" width="19.42578125" bestFit="1" customWidth="1"/>
    <col min="5904" max="5904" width="18.5703125" customWidth="1"/>
    <col min="5905" max="5906" width="9.140625" customWidth="1"/>
    <col min="5907" max="5907" width="0" hidden="1" customWidth="1"/>
    <col min="5908" max="5909" width="9.85546875" customWidth="1"/>
    <col min="6150" max="6150" width="19.42578125" bestFit="1" customWidth="1"/>
    <col min="6160" max="6160" width="18.5703125" customWidth="1"/>
    <col min="6161" max="6162" width="9.140625" customWidth="1"/>
    <col min="6163" max="6163" width="0" hidden="1" customWidth="1"/>
    <col min="6164" max="6165" width="9.85546875" customWidth="1"/>
    <col min="6406" max="6406" width="19.42578125" bestFit="1" customWidth="1"/>
    <col min="6416" max="6416" width="18.5703125" customWidth="1"/>
    <col min="6417" max="6418" width="9.140625" customWidth="1"/>
    <col min="6419" max="6419" width="0" hidden="1" customWidth="1"/>
    <col min="6420" max="6421" width="9.85546875" customWidth="1"/>
    <col min="6662" max="6662" width="19.42578125" bestFit="1" customWidth="1"/>
    <col min="6672" max="6672" width="18.5703125" customWidth="1"/>
    <col min="6673" max="6674" width="9.140625" customWidth="1"/>
    <col min="6675" max="6675" width="0" hidden="1" customWidth="1"/>
    <col min="6676" max="6677" width="9.85546875" customWidth="1"/>
    <col min="6918" max="6918" width="19.42578125" bestFit="1" customWidth="1"/>
    <col min="6928" max="6928" width="18.5703125" customWidth="1"/>
    <col min="6929" max="6930" width="9.140625" customWidth="1"/>
    <col min="6931" max="6931" width="0" hidden="1" customWidth="1"/>
    <col min="6932" max="6933" width="9.85546875" customWidth="1"/>
    <col min="7174" max="7174" width="19.42578125" bestFit="1" customWidth="1"/>
    <col min="7184" max="7184" width="18.5703125" customWidth="1"/>
    <col min="7185" max="7186" width="9.140625" customWidth="1"/>
    <col min="7187" max="7187" width="0" hidden="1" customWidth="1"/>
    <col min="7188" max="7189" width="9.85546875" customWidth="1"/>
    <col min="7430" max="7430" width="19.42578125" bestFit="1" customWidth="1"/>
    <col min="7440" max="7440" width="18.5703125" customWidth="1"/>
    <col min="7441" max="7442" width="9.140625" customWidth="1"/>
    <col min="7443" max="7443" width="0" hidden="1" customWidth="1"/>
    <col min="7444" max="7445" width="9.85546875" customWidth="1"/>
    <col min="7686" max="7686" width="19.42578125" bestFit="1" customWidth="1"/>
    <col min="7696" max="7696" width="18.5703125" customWidth="1"/>
    <col min="7697" max="7698" width="9.140625" customWidth="1"/>
    <col min="7699" max="7699" width="0" hidden="1" customWidth="1"/>
    <col min="7700" max="7701" width="9.85546875" customWidth="1"/>
    <col min="7942" max="7942" width="19.42578125" bestFit="1" customWidth="1"/>
    <col min="7952" max="7952" width="18.5703125" customWidth="1"/>
    <col min="7953" max="7954" width="9.140625" customWidth="1"/>
    <col min="7955" max="7955" width="0" hidden="1" customWidth="1"/>
    <col min="7956" max="7957" width="9.85546875" customWidth="1"/>
    <col min="8198" max="8198" width="19.42578125" bestFit="1" customWidth="1"/>
    <col min="8208" max="8208" width="18.5703125" customWidth="1"/>
    <col min="8209" max="8210" width="9.140625" customWidth="1"/>
    <col min="8211" max="8211" width="0" hidden="1" customWidth="1"/>
    <col min="8212" max="8213" width="9.85546875" customWidth="1"/>
    <col min="8454" max="8454" width="19.42578125" bestFit="1" customWidth="1"/>
    <col min="8464" max="8464" width="18.5703125" customWidth="1"/>
    <col min="8465" max="8466" width="9.140625" customWidth="1"/>
    <col min="8467" max="8467" width="0" hidden="1" customWidth="1"/>
    <col min="8468" max="8469" width="9.85546875" customWidth="1"/>
    <col min="8710" max="8710" width="19.42578125" bestFit="1" customWidth="1"/>
    <col min="8720" max="8720" width="18.5703125" customWidth="1"/>
    <col min="8721" max="8722" width="9.140625" customWidth="1"/>
    <col min="8723" max="8723" width="0" hidden="1" customWidth="1"/>
    <col min="8724" max="8725" width="9.85546875" customWidth="1"/>
    <col min="8966" max="8966" width="19.42578125" bestFit="1" customWidth="1"/>
    <col min="8976" max="8976" width="18.5703125" customWidth="1"/>
    <col min="8977" max="8978" width="9.140625" customWidth="1"/>
    <col min="8979" max="8979" width="0" hidden="1" customWidth="1"/>
    <col min="8980" max="8981" width="9.85546875" customWidth="1"/>
    <col min="9222" max="9222" width="19.42578125" bestFit="1" customWidth="1"/>
    <col min="9232" max="9232" width="18.5703125" customWidth="1"/>
    <col min="9233" max="9234" width="9.140625" customWidth="1"/>
    <col min="9235" max="9235" width="0" hidden="1" customWidth="1"/>
    <col min="9236" max="9237" width="9.85546875" customWidth="1"/>
    <col min="9478" max="9478" width="19.42578125" bestFit="1" customWidth="1"/>
    <col min="9488" max="9488" width="18.5703125" customWidth="1"/>
    <col min="9489" max="9490" width="9.140625" customWidth="1"/>
    <col min="9491" max="9491" width="0" hidden="1" customWidth="1"/>
    <col min="9492" max="9493" width="9.85546875" customWidth="1"/>
    <col min="9734" max="9734" width="19.42578125" bestFit="1" customWidth="1"/>
    <col min="9744" max="9744" width="18.5703125" customWidth="1"/>
    <col min="9745" max="9746" width="9.140625" customWidth="1"/>
    <col min="9747" max="9747" width="0" hidden="1" customWidth="1"/>
    <col min="9748" max="9749" width="9.85546875" customWidth="1"/>
    <col min="9990" max="9990" width="19.42578125" bestFit="1" customWidth="1"/>
    <col min="10000" max="10000" width="18.5703125" customWidth="1"/>
    <col min="10001" max="10002" width="9.140625" customWidth="1"/>
    <col min="10003" max="10003" width="0" hidden="1" customWidth="1"/>
    <col min="10004" max="10005" width="9.85546875" customWidth="1"/>
    <col min="10246" max="10246" width="19.42578125" bestFit="1" customWidth="1"/>
    <col min="10256" max="10256" width="18.5703125" customWidth="1"/>
    <col min="10257" max="10258" width="9.140625" customWidth="1"/>
    <col min="10259" max="10259" width="0" hidden="1" customWidth="1"/>
    <col min="10260" max="10261" width="9.85546875" customWidth="1"/>
    <col min="10502" max="10502" width="19.42578125" bestFit="1" customWidth="1"/>
    <col min="10512" max="10512" width="18.5703125" customWidth="1"/>
    <col min="10513" max="10514" width="9.140625" customWidth="1"/>
    <col min="10515" max="10515" width="0" hidden="1" customWidth="1"/>
    <col min="10516" max="10517" width="9.85546875" customWidth="1"/>
    <col min="10758" max="10758" width="19.42578125" bestFit="1" customWidth="1"/>
    <col min="10768" max="10768" width="18.5703125" customWidth="1"/>
    <col min="10769" max="10770" width="9.140625" customWidth="1"/>
    <col min="10771" max="10771" width="0" hidden="1" customWidth="1"/>
    <col min="10772" max="10773" width="9.85546875" customWidth="1"/>
    <col min="11014" max="11014" width="19.42578125" bestFit="1" customWidth="1"/>
    <col min="11024" max="11024" width="18.5703125" customWidth="1"/>
    <col min="11025" max="11026" width="9.140625" customWidth="1"/>
    <col min="11027" max="11027" width="0" hidden="1" customWidth="1"/>
    <col min="11028" max="11029" width="9.85546875" customWidth="1"/>
    <col min="11270" max="11270" width="19.42578125" bestFit="1" customWidth="1"/>
    <col min="11280" max="11280" width="18.5703125" customWidth="1"/>
    <col min="11281" max="11282" width="9.140625" customWidth="1"/>
    <col min="11283" max="11283" width="0" hidden="1" customWidth="1"/>
    <col min="11284" max="11285" width="9.85546875" customWidth="1"/>
    <col min="11526" max="11526" width="19.42578125" bestFit="1" customWidth="1"/>
    <col min="11536" max="11536" width="18.5703125" customWidth="1"/>
    <col min="11537" max="11538" width="9.140625" customWidth="1"/>
    <col min="11539" max="11539" width="0" hidden="1" customWidth="1"/>
    <col min="11540" max="11541" width="9.85546875" customWidth="1"/>
    <col min="11782" max="11782" width="19.42578125" bestFit="1" customWidth="1"/>
    <col min="11792" max="11792" width="18.5703125" customWidth="1"/>
    <col min="11793" max="11794" width="9.140625" customWidth="1"/>
    <col min="11795" max="11795" width="0" hidden="1" customWidth="1"/>
    <col min="11796" max="11797" width="9.85546875" customWidth="1"/>
    <col min="12038" max="12038" width="19.42578125" bestFit="1" customWidth="1"/>
    <col min="12048" max="12048" width="18.5703125" customWidth="1"/>
    <col min="12049" max="12050" width="9.140625" customWidth="1"/>
    <col min="12051" max="12051" width="0" hidden="1" customWidth="1"/>
    <col min="12052" max="12053" width="9.85546875" customWidth="1"/>
    <col min="12294" max="12294" width="19.42578125" bestFit="1" customWidth="1"/>
    <col min="12304" max="12304" width="18.5703125" customWidth="1"/>
    <col min="12305" max="12306" width="9.140625" customWidth="1"/>
    <col min="12307" max="12307" width="0" hidden="1" customWidth="1"/>
    <col min="12308" max="12309" width="9.85546875" customWidth="1"/>
    <col min="12550" max="12550" width="19.42578125" bestFit="1" customWidth="1"/>
    <col min="12560" max="12560" width="18.5703125" customWidth="1"/>
    <col min="12561" max="12562" width="9.140625" customWidth="1"/>
    <col min="12563" max="12563" width="0" hidden="1" customWidth="1"/>
    <col min="12564" max="12565" width="9.85546875" customWidth="1"/>
    <col min="12806" max="12806" width="19.42578125" bestFit="1" customWidth="1"/>
    <col min="12816" max="12816" width="18.5703125" customWidth="1"/>
    <col min="12817" max="12818" width="9.140625" customWidth="1"/>
    <col min="12819" max="12819" width="0" hidden="1" customWidth="1"/>
    <col min="12820" max="12821" width="9.85546875" customWidth="1"/>
    <col min="13062" max="13062" width="19.42578125" bestFit="1" customWidth="1"/>
    <col min="13072" max="13072" width="18.5703125" customWidth="1"/>
    <col min="13073" max="13074" width="9.140625" customWidth="1"/>
    <col min="13075" max="13075" width="0" hidden="1" customWidth="1"/>
    <col min="13076" max="13077" width="9.85546875" customWidth="1"/>
    <col min="13318" max="13318" width="19.42578125" bestFit="1" customWidth="1"/>
    <col min="13328" max="13328" width="18.5703125" customWidth="1"/>
    <col min="13329" max="13330" width="9.140625" customWidth="1"/>
    <col min="13331" max="13331" width="0" hidden="1" customWidth="1"/>
    <col min="13332" max="13333" width="9.85546875" customWidth="1"/>
    <col min="13574" max="13574" width="19.42578125" bestFit="1" customWidth="1"/>
    <col min="13584" max="13584" width="18.5703125" customWidth="1"/>
    <col min="13585" max="13586" width="9.140625" customWidth="1"/>
    <col min="13587" max="13587" width="0" hidden="1" customWidth="1"/>
    <col min="13588" max="13589" width="9.85546875" customWidth="1"/>
    <col min="13830" max="13830" width="19.42578125" bestFit="1" customWidth="1"/>
    <col min="13840" max="13840" width="18.5703125" customWidth="1"/>
    <col min="13841" max="13842" width="9.140625" customWidth="1"/>
    <col min="13843" max="13843" width="0" hidden="1" customWidth="1"/>
    <col min="13844" max="13845" width="9.85546875" customWidth="1"/>
    <col min="14086" max="14086" width="19.42578125" bestFit="1" customWidth="1"/>
    <col min="14096" max="14096" width="18.5703125" customWidth="1"/>
    <col min="14097" max="14098" width="9.140625" customWidth="1"/>
    <col min="14099" max="14099" width="0" hidden="1" customWidth="1"/>
    <col min="14100" max="14101" width="9.85546875" customWidth="1"/>
    <col min="14342" max="14342" width="19.42578125" bestFit="1" customWidth="1"/>
    <col min="14352" max="14352" width="18.5703125" customWidth="1"/>
    <col min="14353" max="14354" width="9.140625" customWidth="1"/>
    <col min="14355" max="14355" width="0" hidden="1" customWidth="1"/>
    <col min="14356" max="14357" width="9.85546875" customWidth="1"/>
    <col min="14598" max="14598" width="19.42578125" bestFit="1" customWidth="1"/>
    <col min="14608" max="14608" width="18.5703125" customWidth="1"/>
    <col min="14609" max="14610" width="9.140625" customWidth="1"/>
    <col min="14611" max="14611" width="0" hidden="1" customWidth="1"/>
    <col min="14612" max="14613" width="9.85546875" customWidth="1"/>
    <col min="14854" max="14854" width="19.42578125" bestFit="1" customWidth="1"/>
    <col min="14864" max="14864" width="18.5703125" customWidth="1"/>
    <col min="14865" max="14866" width="9.140625" customWidth="1"/>
    <col min="14867" max="14867" width="0" hidden="1" customWidth="1"/>
    <col min="14868" max="14869" width="9.85546875" customWidth="1"/>
    <col min="15110" max="15110" width="19.42578125" bestFit="1" customWidth="1"/>
    <col min="15120" max="15120" width="18.5703125" customWidth="1"/>
    <col min="15121" max="15122" width="9.140625" customWidth="1"/>
    <col min="15123" max="15123" width="0" hidden="1" customWidth="1"/>
    <col min="15124" max="15125" width="9.85546875" customWidth="1"/>
    <col min="15366" max="15366" width="19.42578125" bestFit="1" customWidth="1"/>
    <col min="15376" max="15376" width="18.5703125" customWidth="1"/>
    <col min="15377" max="15378" width="9.140625" customWidth="1"/>
    <col min="15379" max="15379" width="0" hidden="1" customWidth="1"/>
    <col min="15380" max="15381" width="9.85546875" customWidth="1"/>
    <col min="15622" max="15622" width="19.42578125" bestFit="1" customWidth="1"/>
    <col min="15632" max="15632" width="18.5703125" customWidth="1"/>
    <col min="15633" max="15634" width="9.140625" customWidth="1"/>
    <col min="15635" max="15635" width="0" hidden="1" customWidth="1"/>
    <col min="15636" max="15637" width="9.85546875" customWidth="1"/>
    <col min="15878" max="15878" width="19.42578125" bestFit="1" customWidth="1"/>
    <col min="15888" max="15888" width="18.5703125" customWidth="1"/>
    <col min="15889" max="15890" width="9.140625" customWidth="1"/>
    <col min="15891" max="15891" width="0" hidden="1" customWidth="1"/>
    <col min="15892" max="15893" width="9.85546875" customWidth="1"/>
    <col min="16134" max="16134" width="19.42578125" bestFit="1" customWidth="1"/>
    <col min="16144" max="16144" width="18.5703125" customWidth="1"/>
    <col min="16145" max="16146" width="9.140625" customWidth="1"/>
    <col min="16147" max="16147" width="0" hidden="1" customWidth="1"/>
    <col min="16148" max="16149" width="9.85546875" customWidth="1"/>
  </cols>
  <sheetData>
    <row r="1" spans="1:38" ht="15.75" x14ac:dyDescent="0.25">
      <c r="A1" s="4" t="s">
        <v>48</v>
      </c>
    </row>
    <row r="2" spans="1:38" ht="15.75" thickBot="1" x14ac:dyDescent="0.3"/>
    <row r="3" spans="1:38" ht="22.5" customHeight="1" x14ac:dyDescent="0.25">
      <c r="A3" s="326" t="s">
        <v>3</v>
      </c>
      <c r="B3" s="328">
        <v>2007</v>
      </c>
      <c r="C3" s="323">
        <v>2008</v>
      </c>
      <c r="D3" s="323">
        <v>2009</v>
      </c>
      <c r="E3" s="323">
        <v>2010</v>
      </c>
      <c r="F3" s="323">
        <v>2011</v>
      </c>
      <c r="G3" s="323">
        <v>2012</v>
      </c>
      <c r="H3" s="323">
        <v>2013</v>
      </c>
      <c r="I3" s="323">
        <v>2014</v>
      </c>
      <c r="J3" s="323">
        <v>2015</v>
      </c>
      <c r="K3" s="323">
        <v>2016</v>
      </c>
      <c r="L3" s="332">
        <v>2017</v>
      </c>
      <c r="M3" s="323">
        <v>2018</v>
      </c>
      <c r="N3" s="323">
        <v>2019</v>
      </c>
      <c r="O3" s="330">
        <v>2020</v>
      </c>
      <c r="P3" s="332">
        <v>2021</v>
      </c>
      <c r="Q3" s="321">
        <v>2022</v>
      </c>
      <c r="R3" s="321">
        <v>2023</v>
      </c>
      <c r="S3" s="340">
        <v>2024</v>
      </c>
      <c r="T3" s="271" t="s">
        <v>49</v>
      </c>
      <c r="U3" s="334" t="s">
        <v>145</v>
      </c>
      <c r="V3" s="335"/>
      <c r="W3" s="338" t="s">
        <v>144</v>
      </c>
      <c r="X3" s="339"/>
    </row>
    <row r="4" spans="1:38" ht="31.5" customHeight="1" thickBot="1" x14ac:dyDescent="0.3">
      <c r="A4" s="327"/>
      <c r="B4" s="329"/>
      <c r="C4" s="325"/>
      <c r="D4" s="325"/>
      <c r="E4" s="325"/>
      <c r="F4" s="325"/>
      <c r="G4" s="325"/>
      <c r="H4" s="325"/>
      <c r="I4" s="325"/>
      <c r="J4" s="325"/>
      <c r="K4" s="325"/>
      <c r="L4" s="333"/>
      <c r="M4" s="325"/>
      <c r="N4" s="325"/>
      <c r="O4" s="331"/>
      <c r="P4" s="333"/>
      <c r="Q4" s="322"/>
      <c r="R4" s="322"/>
      <c r="S4" s="341"/>
      <c r="T4" s="174" t="s">
        <v>157</v>
      </c>
      <c r="U4" s="127">
        <v>2024</v>
      </c>
      <c r="V4" s="264">
        <v>2025</v>
      </c>
      <c r="W4" s="297" t="s">
        <v>146</v>
      </c>
      <c r="X4" s="298" t="s">
        <v>158</v>
      </c>
    </row>
    <row r="5" spans="1:38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273"/>
      <c r="R5" s="273"/>
      <c r="S5" s="308"/>
      <c r="T5" s="175"/>
      <c r="U5" s="101"/>
      <c r="V5" s="101"/>
      <c r="W5" s="101"/>
      <c r="X5" s="101"/>
    </row>
    <row r="6" spans="1:38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f>SUM('[1]2'!T7:T18)</f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274">
        <v>925952.67900000024</v>
      </c>
      <c r="Q6" s="153">
        <v>938963.28799999994</v>
      </c>
      <c r="R6" s="153">
        <v>924632.3</v>
      </c>
      <c r="S6" s="318">
        <v>965527.83900000015</v>
      </c>
      <c r="T6" s="100"/>
      <c r="U6" s="115">
        <v>137390.26699999993</v>
      </c>
      <c r="V6" s="147">
        <v>143800.61600000013</v>
      </c>
      <c r="W6" s="112">
        <v>934226.30900000024</v>
      </c>
      <c r="X6" s="147">
        <v>971938.18800000008</v>
      </c>
      <c r="AC6" s="101"/>
      <c r="AD6" s="101" t="s">
        <v>51</v>
      </c>
      <c r="AE6" s="101"/>
      <c r="AF6" s="101"/>
      <c r="AG6" s="101" t="s">
        <v>52</v>
      </c>
      <c r="AH6" s="101"/>
      <c r="AI6" s="101"/>
      <c r="AJ6" s="101" t="s">
        <v>53</v>
      </c>
      <c r="AK6" s="101"/>
      <c r="AL6" s="101"/>
    </row>
    <row r="7" spans="1:38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80">
        <f>(P6-O6)/O6</f>
        <v>8.1480780433982658E-2</v>
      </c>
      <c r="Q7" s="276">
        <f>(Q6-P6)/P6</f>
        <v>1.4051051738465463E-2</v>
      </c>
      <c r="R7" s="276">
        <f>(R6-P6)/P6</f>
        <v>-1.4259681190470315E-3</v>
      </c>
      <c r="S7" s="102">
        <f>(S6-Q6)/Q6</f>
        <v>2.8291362760926402E-2</v>
      </c>
      <c r="U7" s="118"/>
      <c r="V7" s="278">
        <f>(V6-U6)/U6</f>
        <v>4.6657955763345263E-2</v>
      </c>
      <c r="X7" s="278">
        <f>(X6-W6)/W6</f>
        <v>4.036696316159924E-2</v>
      </c>
      <c r="AC7" s="101"/>
      <c r="AD7" s="101">
        <v>2012</v>
      </c>
      <c r="AE7" s="101">
        <v>2013</v>
      </c>
      <c r="AF7" s="101"/>
      <c r="AG7" s="101">
        <v>2012</v>
      </c>
      <c r="AH7" s="101">
        <v>2013</v>
      </c>
      <c r="AI7" s="101"/>
      <c r="AJ7" s="101">
        <v>2012</v>
      </c>
      <c r="AK7" s="101">
        <v>2013</v>
      </c>
      <c r="AL7" s="101"/>
    </row>
    <row r="8" spans="1:38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12">
        <v>167736.79199999999</v>
      </c>
      <c r="Q8" s="153">
        <v>205343.67499999999</v>
      </c>
      <c r="R8" s="153">
        <v>197581.58900000001</v>
      </c>
      <c r="S8" s="318">
        <v>158598.63400000002</v>
      </c>
      <c r="T8" s="100"/>
      <c r="U8" s="115">
        <v>23910.113000000005</v>
      </c>
      <c r="V8" s="147">
        <v>22395.169999999995</v>
      </c>
      <c r="W8" s="112">
        <v>190380.37000000005</v>
      </c>
      <c r="X8" s="147">
        <v>157083.69099999999</v>
      </c>
      <c r="AC8" s="101" t="s">
        <v>56</v>
      </c>
      <c r="AD8" s="101"/>
      <c r="AE8" s="105"/>
      <c r="AF8" s="101"/>
      <c r="AG8" s="105"/>
      <c r="AH8" s="105"/>
      <c r="AI8" s="101"/>
      <c r="AJ8" s="101"/>
      <c r="AK8" s="105" t="e">
        <f>#REF!-#REF!</f>
        <v>#REF!</v>
      </c>
      <c r="AL8" s="101"/>
    </row>
    <row r="9" spans="1:38" ht="27.95" customHeight="1" thickBot="1" x14ac:dyDescent="0.3">
      <c r="A9" s="113" t="s">
        <v>54</v>
      </c>
      <c r="B9" s="116"/>
      <c r="C9" s="279">
        <f t="shared" ref="C9:Q9" si="1">(C8-B8)/B8</f>
        <v>0.2704215924390953</v>
      </c>
      <c r="D9" s="279">
        <f t="shared" si="1"/>
        <v>-1.5727210912017519E-2</v>
      </c>
      <c r="E9" s="279">
        <f t="shared" si="1"/>
        <v>0.13141316724760313</v>
      </c>
      <c r="F9" s="279">
        <f t="shared" si="1"/>
        <v>-8.4685563002352207E-2</v>
      </c>
      <c r="G9" s="279">
        <f t="shared" si="1"/>
        <v>5.4407061581438577E-2</v>
      </c>
      <c r="H9" s="279">
        <f t="shared" si="1"/>
        <v>0.41712583925447455</v>
      </c>
      <c r="I9" s="279">
        <f t="shared" si="1"/>
        <v>2.250827194251357E-2</v>
      </c>
      <c r="J9" s="279">
        <f t="shared" si="1"/>
        <v>-6.7109981334913887E-2</v>
      </c>
      <c r="K9" s="279">
        <f t="shared" si="1"/>
        <v>-5.6223528896759203E-2</v>
      </c>
      <c r="L9" s="280">
        <f t="shared" si="1"/>
        <v>0.24516978481709314</v>
      </c>
      <c r="M9" s="279">
        <f t="shared" si="1"/>
        <v>0.12769947706194412</v>
      </c>
      <c r="N9" s="279">
        <f t="shared" si="1"/>
        <v>9.3592470782629861E-2</v>
      </c>
      <c r="O9" s="279">
        <f t="shared" si="1"/>
        <v>-1.7455552338089889E-2</v>
      </c>
      <c r="P9" s="288">
        <f t="shared" si="1"/>
        <v>8.9145081860037469E-3</v>
      </c>
      <c r="Q9" s="279">
        <f t="shared" si="1"/>
        <v>0.22420175413871041</v>
      </c>
      <c r="R9" s="279">
        <f>(R8-P8)/P8</f>
        <v>0.17792636096200065</v>
      </c>
      <c r="S9" s="319">
        <f>(S8-Q8)/Q8</f>
        <v>-0.22764295515798075</v>
      </c>
      <c r="T9" s="10"/>
      <c r="U9" s="116"/>
      <c r="V9" s="281">
        <f>(V8-U8)/U8</f>
        <v>-6.335992640436329E-2</v>
      </c>
      <c r="W9" s="299"/>
      <c r="X9" s="281">
        <f>(X8-W8)/W8</f>
        <v>-0.17489554726676942</v>
      </c>
      <c r="AC9" s="101" t="s">
        <v>57</v>
      </c>
      <c r="AD9" s="101"/>
      <c r="AE9" s="105"/>
      <c r="AF9" s="101"/>
      <c r="AG9" s="105"/>
      <c r="AH9" s="105"/>
      <c r="AI9" s="101"/>
      <c r="AJ9" s="101"/>
      <c r="AK9" s="105" t="e">
        <f>#REF!-#REF!</f>
        <v>#REF!</v>
      </c>
      <c r="AL9" s="101"/>
    </row>
    <row r="10" spans="1:38" ht="27.95" customHeight="1" x14ac:dyDescent="0.25">
      <c r="A10" s="8" t="s">
        <v>58</v>
      </c>
      <c r="B10" s="19">
        <f>(B6-B8)</f>
        <v>532729.95499999938</v>
      </c>
      <c r="C10" s="154">
        <f t="shared" ref="C10:L10" si="2">(C6-C8)</f>
        <v>495602.94900000037</v>
      </c>
      <c r="D10" s="154">
        <f t="shared" si="2"/>
        <v>464912.54300000041</v>
      </c>
      <c r="E10" s="154">
        <f t="shared" si="2"/>
        <v>524886.83999999927</v>
      </c>
      <c r="F10" s="154">
        <f t="shared" si="2"/>
        <v>575003.69100000104</v>
      </c>
      <c r="G10" s="154">
        <f t="shared" si="2"/>
        <v>617133.53500000073</v>
      </c>
      <c r="H10" s="154">
        <f t="shared" si="2"/>
        <v>598394.56100000138</v>
      </c>
      <c r="I10" s="154">
        <f t="shared" si="2"/>
        <v>601130.81199999875</v>
      </c>
      <c r="J10" s="154">
        <f t="shared" si="2"/>
        <v>618778.99600000016</v>
      </c>
      <c r="K10" s="154">
        <f t="shared" si="2"/>
        <v>613783.08899999992</v>
      </c>
      <c r="L10" s="282">
        <f t="shared" si="2"/>
        <v>640835.07399999513</v>
      </c>
      <c r="M10" s="154">
        <f t="shared" ref="M10:R10" si="3">(M6-M8)</f>
        <v>645614.48600000003</v>
      </c>
      <c r="N10" s="154">
        <f t="shared" si="3"/>
        <v>650193.99999999988</v>
      </c>
      <c r="O10" s="154">
        <f t="shared" si="3"/>
        <v>689934.96300000162</v>
      </c>
      <c r="P10" s="282">
        <f t="shared" si="3"/>
        <v>758215.88700000022</v>
      </c>
      <c r="Q10" s="154">
        <f t="shared" si="3"/>
        <v>733619.6129999999</v>
      </c>
      <c r="R10" s="154">
        <f t="shared" si="3"/>
        <v>727050.71100000001</v>
      </c>
      <c r="S10" s="20">
        <f t="shared" ref="S10" si="4">(S6-S8)</f>
        <v>806929.20500000007</v>
      </c>
      <c r="U10" s="117">
        <f>U6-U8</f>
        <v>113480.15399999992</v>
      </c>
      <c r="V10" s="140">
        <f>V6-V8</f>
        <v>121405.44600000013</v>
      </c>
      <c r="W10" s="119">
        <f>W6-W8</f>
        <v>743845.93900000025</v>
      </c>
      <c r="X10" s="140">
        <f>X6-X8</f>
        <v>814854.49700000009</v>
      </c>
      <c r="AC10" s="101" t="s">
        <v>59</v>
      </c>
      <c r="AD10" s="101"/>
      <c r="AE10" s="105"/>
      <c r="AF10" s="101"/>
      <c r="AG10" s="105"/>
      <c r="AH10" s="105"/>
      <c r="AI10" s="101"/>
      <c r="AJ10" s="101"/>
      <c r="AK10" s="105" t="e">
        <f>#REF!-#REF!</f>
        <v>#REF!</v>
      </c>
      <c r="AL10" s="101"/>
    </row>
    <row r="11" spans="1:38" ht="27.95" customHeight="1" thickBot="1" x14ac:dyDescent="0.3">
      <c r="A11" s="113" t="s">
        <v>54</v>
      </c>
      <c r="B11" s="116"/>
      <c r="C11" s="279">
        <f t="shared" ref="C11:Q11" si="5">(C10-B10)/B10</f>
        <v>-6.9691981183973503E-2</v>
      </c>
      <c r="D11" s="279">
        <f t="shared" si="5"/>
        <v>-6.1925390197789032E-2</v>
      </c>
      <c r="E11" s="279">
        <f t="shared" si="5"/>
        <v>0.12900124529442691</v>
      </c>
      <c r="F11" s="279">
        <f t="shared" si="5"/>
        <v>9.5481248872617649E-2</v>
      </c>
      <c r="G11" s="279">
        <f t="shared" si="5"/>
        <v>7.3268823590907375E-2</v>
      </c>
      <c r="H11" s="279">
        <f t="shared" si="5"/>
        <v>-3.0364536906909986E-2</v>
      </c>
      <c r="I11" s="279">
        <f t="shared" si="5"/>
        <v>4.5726535271722896E-3</v>
      </c>
      <c r="J11" s="279">
        <f t="shared" si="5"/>
        <v>2.9358308786875894E-2</v>
      </c>
      <c r="K11" s="279">
        <f t="shared" si="5"/>
        <v>-8.0738147744113774E-3</v>
      </c>
      <c r="L11" s="280">
        <f t="shared" si="5"/>
        <v>4.4074177807781237E-2</v>
      </c>
      <c r="M11" s="279">
        <f t="shared" si="5"/>
        <v>7.4580998979543013E-3</v>
      </c>
      <c r="N11" s="279">
        <f t="shared" si="5"/>
        <v>7.093264013285863E-3</v>
      </c>
      <c r="O11" s="279">
        <f t="shared" si="5"/>
        <v>6.1121700600131258E-2</v>
      </c>
      <c r="P11" s="288">
        <f t="shared" si="5"/>
        <v>9.8967189172580669E-2</v>
      </c>
      <c r="Q11" s="279">
        <f t="shared" si="5"/>
        <v>-3.2439671103858467E-2</v>
      </c>
      <c r="R11" s="279">
        <f>(R10-P10)/P10</f>
        <v>-4.1103301229033995E-2</v>
      </c>
      <c r="S11" s="319">
        <f>(S10-Q10)/Q10</f>
        <v>9.9928615185483308E-2</v>
      </c>
      <c r="T11" s="10"/>
      <c r="U11" s="116"/>
      <c r="V11" s="281">
        <f>(V10-U10)/U10</f>
        <v>6.9838572830983381E-2</v>
      </c>
      <c r="W11" s="299"/>
      <c r="X11" s="281">
        <f>(X10-W10)/W10</f>
        <v>9.5461377520540333E-2</v>
      </c>
      <c r="AC11" s="101" t="s">
        <v>60</v>
      </c>
      <c r="AD11" s="101"/>
      <c r="AE11" s="105"/>
      <c r="AF11" s="101"/>
      <c r="AG11" s="105"/>
      <c r="AH11" s="105"/>
      <c r="AI11" s="101"/>
      <c r="AJ11" s="101"/>
      <c r="AK11" s="105" t="e">
        <f>#REF!-#REF!</f>
        <v>#REF!</v>
      </c>
      <c r="AL11" s="101"/>
    </row>
    <row r="12" spans="1:38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V12" si="6">(C6/C8)</f>
        <v>7.1670824030294336</v>
      </c>
      <c r="D12" s="284">
        <f t="shared" si="6"/>
        <v>6.8776220200097287</v>
      </c>
      <c r="E12" s="284">
        <f t="shared" si="6"/>
        <v>6.8650922333739404</v>
      </c>
      <c r="F12" s="103">
        <f t="shared" si="6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4"/>
      <c r="U12" s="103">
        <f t="shared" si="6"/>
        <v>5.7461153362177715</v>
      </c>
      <c r="V12" s="285">
        <f t="shared" si="6"/>
        <v>6.4210548971050523</v>
      </c>
      <c r="W12" s="103">
        <f>W6/W8</f>
        <v>4.9071567042337403</v>
      </c>
      <c r="X12" s="285">
        <f>X6/X8</f>
        <v>6.1873908221318796</v>
      </c>
      <c r="AC12" s="101" t="s">
        <v>62</v>
      </c>
      <c r="AD12" s="101"/>
      <c r="AE12" s="105"/>
      <c r="AF12" s="101"/>
      <c r="AG12" s="105"/>
      <c r="AH12" s="105"/>
      <c r="AI12" s="101"/>
      <c r="AJ12" s="101"/>
      <c r="AK12" s="105" t="e">
        <f>#REF!-#REF!</f>
        <v>#REF!</v>
      </c>
      <c r="AL12" s="101"/>
    </row>
    <row r="13" spans="1:38" ht="30" customHeight="1" thickBot="1" x14ac:dyDescent="0.3">
      <c r="AC13" s="101" t="s">
        <v>63</v>
      </c>
      <c r="AD13" s="101"/>
      <c r="AE13" s="105"/>
      <c r="AF13" s="101"/>
      <c r="AG13" s="105"/>
      <c r="AH13" s="105"/>
      <c r="AI13" s="101"/>
      <c r="AJ13" s="101"/>
      <c r="AK13" s="105" t="e">
        <f>#REF!-#REF!</f>
        <v>#REF!</v>
      </c>
      <c r="AL13" s="101"/>
    </row>
    <row r="14" spans="1:38" ht="22.5" customHeight="1" x14ac:dyDescent="0.25">
      <c r="A14" s="326" t="s">
        <v>2</v>
      </c>
      <c r="B14" s="328">
        <v>2007</v>
      </c>
      <c r="C14" s="323">
        <v>2008</v>
      </c>
      <c r="D14" s="323">
        <v>2009</v>
      </c>
      <c r="E14" s="323">
        <v>2010</v>
      </c>
      <c r="F14" s="323">
        <v>2011</v>
      </c>
      <c r="G14" s="323">
        <v>2012</v>
      </c>
      <c r="H14" s="323">
        <v>2013</v>
      </c>
      <c r="I14" s="323">
        <v>2014</v>
      </c>
      <c r="J14" s="323">
        <v>2015</v>
      </c>
      <c r="K14" s="336">
        <v>2016</v>
      </c>
      <c r="L14" s="332">
        <v>2017</v>
      </c>
      <c r="M14" s="323">
        <v>2018</v>
      </c>
      <c r="N14" s="323">
        <v>2019</v>
      </c>
      <c r="O14" s="330">
        <v>2020</v>
      </c>
      <c r="P14" s="323">
        <v>2021</v>
      </c>
      <c r="Q14" s="323">
        <v>2022</v>
      </c>
      <c r="R14" s="323">
        <v>2023</v>
      </c>
      <c r="S14" s="340">
        <v>2024</v>
      </c>
      <c r="T14" s="128" t="s">
        <v>49</v>
      </c>
      <c r="U14" s="334" t="str">
        <f>U3</f>
        <v>jan-fev</v>
      </c>
      <c r="V14" s="335"/>
      <c r="W14" s="338" t="s">
        <v>144</v>
      </c>
      <c r="X14" s="339"/>
      <c r="AC14" s="101" t="s">
        <v>64</v>
      </c>
      <c r="AD14" s="101"/>
      <c r="AE14" s="105"/>
      <c r="AF14" s="101"/>
      <c r="AG14" s="105"/>
      <c r="AH14" s="105"/>
      <c r="AI14" s="101"/>
      <c r="AJ14" s="101"/>
      <c r="AK14" s="105" t="e">
        <f>#REF!-#REF!</f>
        <v>#REF!</v>
      </c>
      <c r="AL14" s="101"/>
    </row>
    <row r="15" spans="1:38" ht="31.5" customHeight="1" thickBot="1" x14ac:dyDescent="0.3">
      <c r="A15" s="327"/>
      <c r="B15" s="329"/>
      <c r="C15" s="325"/>
      <c r="D15" s="325"/>
      <c r="E15" s="325"/>
      <c r="F15" s="325"/>
      <c r="G15" s="325"/>
      <c r="H15" s="325"/>
      <c r="I15" s="325"/>
      <c r="J15" s="325"/>
      <c r="K15" s="337"/>
      <c r="L15" s="333"/>
      <c r="M15" s="325"/>
      <c r="N15" s="325"/>
      <c r="O15" s="331"/>
      <c r="P15" s="325"/>
      <c r="Q15" s="324"/>
      <c r="R15" s="325"/>
      <c r="S15" s="341"/>
      <c r="T15" s="129" t="str">
        <f>T4</f>
        <v>2007/2024</v>
      </c>
      <c r="U15" s="127">
        <f>U4</f>
        <v>2024</v>
      </c>
      <c r="V15" s="264">
        <f>V4</f>
        <v>2025</v>
      </c>
      <c r="W15" s="300" t="str">
        <f>W4</f>
        <v>mar 2023 a fev 2024</v>
      </c>
      <c r="X15" s="298" t="str">
        <f>X4</f>
        <v>mar 2024 a fev 2025</v>
      </c>
      <c r="AC15" s="101" t="s">
        <v>65</v>
      </c>
      <c r="AD15" s="101"/>
      <c r="AE15" s="105"/>
      <c r="AF15" s="101"/>
      <c r="AG15" s="105"/>
      <c r="AH15" s="105"/>
      <c r="AI15" s="101"/>
      <c r="AJ15" s="101"/>
      <c r="AK15" s="105" t="e">
        <f>#REF!-#REF!</f>
        <v>#REF!</v>
      </c>
      <c r="AL15" s="101"/>
    </row>
    <row r="16" spans="1:38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R16" s="301"/>
      <c r="S16" s="308"/>
      <c r="T16" s="286"/>
      <c r="AC16" s="101" t="s">
        <v>66</v>
      </c>
      <c r="AE16" s="105"/>
      <c r="AG16" s="105"/>
      <c r="AH16" s="105"/>
      <c r="AK16" s="105" t="e">
        <f>#REF!-#REF!</f>
        <v>#REF!</v>
      </c>
    </row>
    <row r="17" spans="1:38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427968.65799999994</v>
      </c>
      <c r="Q17" s="274">
        <v>418166.49000000005</v>
      </c>
      <c r="R17" s="153">
        <v>404411.64599999983</v>
      </c>
      <c r="S17" s="318">
        <v>415673.93500000011</v>
      </c>
      <c r="T17" s="100"/>
      <c r="U17" s="115">
        <v>62480.975000000049</v>
      </c>
      <c r="V17" s="147">
        <v>63280.72600000001</v>
      </c>
      <c r="W17" s="112">
        <v>411675.95400000003</v>
      </c>
      <c r="X17" s="147">
        <v>416473.68600000005</v>
      </c>
      <c r="AC17" s="101" t="s">
        <v>67</v>
      </c>
      <c r="AD17" s="101"/>
      <c r="AE17" s="105"/>
      <c r="AF17" s="101"/>
      <c r="AG17" s="105"/>
      <c r="AH17" s="105"/>
      <c r="AI17" s="101"/>
      <c r="AJ17" s="101"/>
      <c r="AK17" s="105" t="e">
        <f>#REF!-#REF!</f>
        <v>#REF!</v>
      </c>
      <c r="AL17" s="101"/>
    </row>
    <row r="18" spans="1:38" ht="27.75" customHeight="1" thickBot="1" x14ac:dyDescent="0.3">
      <c r="A18" s="114" t="s">
        <v>54</v>
      </c>
      <c r="B18" s="275"/>
      <c r="C18" s="276">
        <f t="shared" ref="C18:Q18" si="7">(C17-B17)/B17</f>
        <v>-5.4332489679479568E-2</v>
      </c>
      <c r="D18" s="276">
        <f t="shared" si="7"/>
        <v>-7.2127077537654183E-2</v>
      </c>
      <c r="E18" s="276">
        <f t="shared" si="7"/>
        <v>0.12182444539758823</v>
      </c>
      <c r="F18" s="276">
        <f t="shared" si="7"/>
        <v>1.2510259696368252E-2</v>
      </c>
      <c r="G18" s="276">
        <f t="shared" si="7"/>
        <v>3.8557547808706294E-2</v>
      </c>
      <c r="H18" s="276">
        <f t="shared" si="7"/>
        <v>3.7801022123911316E-3</v>
      </c>
      <c r="I18" s="276">
        <f t="shared" si="7"/>
        <v>-1.5821591729182263E-3</v>
      </c>
      <c r="J18" s="276">
        <f t="shared" si="7"/>
        <v>3.6697642720653331E-2</v>
      </c>
      <c r="K18" s="287">
        <f t="shared" si="7"/>
        <v>2.2227281971553901E-2</v>
      </c>
      <c r="L18" s="277">
        <f t="shared" si="7"/>
        <v>2.5737437820711511E-2</v>
      </c>
      <c r="M18" s="276">
        <f t="shared" si="7"/>
        <v>2.6759932780496109E-2</v>
      </c>
      <c r="N18" s="276">
        <f t="shared" si="7"/>
        <v>1.6024959109884815E-3</v>
      </c>
      <c r="O18" s="276">
        <f t="shared" si="7"/>
        <v>-0.13403340389423476</v>
      </c>
      <c r="P18" s="276">
        <f t="shared" si="7"/>
        <v>8.6341308222622926E-2</v>
      </c>
      <c r="Q18" s="276">
        <f t="shared" si="7"/>
        <v>-2.2903938914143312E-2</v>
      </c>
      <c r="R18" s="276">
        <f>(R17-P17)/P17</f>
        <v>-5.5043778462861424E-2</v>
      </c>
      <c r="S18" s="102">
        <f>(S17-Q17)/Q17</f>
        <v>-5.9606760933903014E-3</v>
      </c>
      <c r="U18" s="118"/>
      <c r="V18" s="278"/>
      <c r="X18" s="278">
        <f>(X17-W17)/W17</f>
        <v>1.1654146795272911E-2</v>
      </c>
      <c r="AC18" s="101" t="s">
        <v>68</v>
      </c>
      <c r="AD18" s="101"/>
      <c r="AE18" s="105"/>
      <c r="AF18" s="101"/>
      <c r="AG18" s="105"/>
      <c r="AH18" s="105"/>
      <c r="AI18" s="101"/>
      <c r="AJ18" s="101"/>
      <c r="AK18" s="105" t="e">
        <f>#REF!-#REF!</f>
        <v>#REF!</v>
      </c>
      <c r="AL18" s="101"/>
    </row>
    <row r="19" spans="1:38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4">
        <v>202578.51499999996</v>
      </c>
      <c r="R19" s="153">
        <v>194885.81700000001</v>
      </c>
      <c r="S19" s="318">
        <v>155264.24900000001</v>
      </c>
      <c r="T19" s="100"/>
      <c r="U19" s="115">
        <v>23579.650000000005</v>
      </c>
      <c r="V19" s="147">
        <v>21909.977999999992</v>
      </c>
      <c r="W19" s="112">
        <v>187993.16800000003</v>
      </c>
      <c r="X19" s="147">
        <v>153594.57700000002</v>
      </c>
      <c r="AC19" s="101" t="s">
        <v>69</v>
      </c>
      <c r="AD19" s="101"/>
      <c r="AE19" s="105"/>
      <c r="AF19" s="101"/>
      <c r="AG19" s="105"/>
      <c r="AH19" s="105"/>
      <c r="AI19" s="101"/>
      <c r="AJ19" s="101"/>
      <c r="AK19" s="105" t="e">
        <f>#REF!-#REF!</f>
        <v>#REF!</v>
      </c>
      <c r="AL19" s="101"/>
    </row>
    <row r="20" spans="1:38" ht="27.75" customHeight="1" thickBot="1" x14ac:dyDescent="0.3">
      <c r="A20" s="113" t="s">
        <v>54</v>
      </c>
      <c r="B20" s="116"/>
      <c r="C20" s="279">
        <f t="shared" ref="C20:Q20" si="8">(C19-B19)/B19</f>
        <v>0.27026566048919176</v>
      </c>
      <c r="D20" s="279">
        <f t="shared" si="8"/>
        <v>-2.4010145087149853E-2</v>
      </c>
      <c r="E20" s="279">
        <f t="shared" si="8"/>
        <v>0.14006023199087436</v>
      </c>
      <c r="F20" s="279">
        <f t="shared" si="8"/>
        <v>-8.8603238264779852E-2</v>
      </c>
      <c r="G20" s="279">
        <f t="shared" si="8"/>
        <v>5.702380925842114E-2</v>
      </c>
      <c r="H20" s="279">
        <f t="shared" si="8"/>
        <v>0.42203841205856046</v>
      </c>
      <c r="I20" s="279">
        <f t="shared" si="8"/>
        <v>2.2864466924753087E-2</v>
      </c>
      <c r="J20" s="279">
        <f t="shared" si="8"/>
        <v>-6.9050989193828793E-2</v>
      </c>
      <c r="K20" s="288">
        <f t="shared" si="8"/>
        <v>-5.6265682741884385E-2</v>
      </c>
      <c r="L20" s="280">
        <f t="shared" si="8"/>
        <v>0.24855590020796675</v>
      </c>
      <c r="M20" s="279">
        <f t="shared" si="8"/>
        <v>0.12649303974249151</v>
      </c>
      <c r="N20" s="279">
        <f t="shared" si="8"/>
        <v>9.3478917261994809E-2</v>
      </c>
      <c r="O20" s="279">
        <f t="shared" si="8"/>
        <v>-2.0256048630349952E-2</v>
      </c>
      <c r="P20" s="279">
        <f t="shared" si="8"/>
        <v>6.002496321448187E-3</v>
      </c>
      <c r="Q20" s="279">
        <f t="shared" si="8"/>
        <v>0.22527490908611841</v>
      </c>
      <c r="R20" s="279">
        <f>(R19-P19)/P19</f>
        <v>0.17874643175683746</v>
      </c>
      <c r="S20" s="319">
        <f>(S19-Q19)/Q19</f>
        <v>-0.23356013839868436</v>
      </c>
      <c r="T20" s="10"/>
      <c r="U20" s="116"/>
      <c r="V20" s="281">
        <f>(V19-U19)/U19</f>
        <v>-7.0809872071893043E-2</v>
      </c>
      <c r="W20" s="299"/>
      <c r="X20" s="281">
        <f>(X19-W19)/W19</f>
        <v>-0.18297787821736164</v>
      </c>
    </row>
    <row r="21" spans="1:38" ht="27.75" customHeight="1" x14ac:dyDescent="0.25">
      <c r="A21" s="8" t="s">
        <v>58</v>
      </c>
      <c r="B21" s="19">
        <f>B17-B19</f>
        <v>329612.93099999957</v>
      </c>
      <c r="C21" s="154">
        <f t="shared" ref="C21:P21" si="9">C17-C19</f>
        <v>291358.0850000002</v>
      </c>
      <c r="D21" s="154">
        <f t="shared" si="9"/>
        <v>266512.13100000017</v>
      </c>
      <c r="E21" s="154">
        <f t="shared" si="9"/>
        <v>297562.72299999994</v>
      </c>
      <c r="F21" s="154">
        <f t="shared" si="9"/>
        <v>310243.35200000007</v>
      </c>
      <c r="G21" s="154">
        <f t="shared" si="9"/>
        <v>320714.53100000008</v>
      </c>
      <c r="H21" s="154">
        <f t="shared" si="9"/>
        <v>286229.11899999983</v>
      </c>
      <c r="I21" s="154">
        <f t="shared" si="9"/>
        <v>282809.19800000009</v>
      </c>
      <c r="J21" s="154">
        <f t="shared" si="9"/>
        <v>306315.68399999978</v>
      </c>
      <c r="K21" s="119">
        <f t="shared" si="9"/>
        <v>322195.815</v>
      </c>
      <c r="L21" s="282">
        <f t="shared" si="9"/>
        <v>306185.72599999886</v>
      </c>
      <c r="M21" s="154">
        <f t="shared" si="9"/>
        <v>300797.70799999998</v>
      </c>
      <c r="N21" s="154">
        <f t="shared" si="9"/>
        <v>287185.48899999983</v>
      </c>
      <c r="O21" s="154">
        <f t="shared" si="9"/>
        <v>229607.51899999898</v>
      </c>
      <c r="P21" s="154">
        <f t="shared" si="9"/>
        <v>262635.54499999993</v>
      </c>
      <c r="Q21" s="154">
        <f t="shared" ref="Q21" si="10">Q17-Q19</f>
        <v>215587.97500000009</v>
      </c>
      <c r="R21" s="154">
        <f t="shared" ref="R21:S21" si="11">R17-R19</f>
        <v>209525.82899999982</v>
      </c>
      <c r="S21" s="20">
        <f t="shared" si="11"/>
        <v>260409.6860000001</v>
      </c>
      <c r="U21" s="117">
        <f>U17-U19</f>
        <v>38901.325000000041</v>
      </c>
      <c r="V21" s="140">
        <f>V17-V19</f>
        <v>41370.748000000021</v>
      </c>
      <c r="W21" s="119">
        <f>W17-W19</f>
        <v>223682.78599999999</v>
      </c>
      <c r="X21" s="140">
        <f>X17-X19</f>
        <v>262879.10900000005</v>
      </c>
    </row>
    <row r="22" spans="1:38" ht="27.75" customHeight="1" thickBot="1" x14ac:dyDescent="0.3">
      <c r="A22" s="113" t="s">
        <v>54</v>
      </c>
      <c r="B22" s="116"/>
      <c r="C22" s="279">
        <f t="shared" ref="C22:Q22" si="12">(C21-B21)/B21</f>
        <v>-0.11605990664243518</v>
      </c>
      <c r="D22" s="279">
        <f t="shared" si="12"/>
        <v>-8.5276349890891168E-2</v>
      </c>
      <c r="E22" s="279">
        <f t="shared" si="12"/>
        <v>0.1165072369632576</v>
      </c>
      <c r="F22" s="279">
        <f t="shared" si="12"/>
        <v>4.261497835533698E-2</v>
      </c>
      <c r="G22" s="279">
        <f t="shared" si="12"/>
        <v>3.3751501627664215E-2</v>
      </c>
      <c r="H22" s="279">
        <f t="shared" si="12"/>
        <v>-0.10752681486702027</v>
      </c>
      <c r="I22" s="279">
        <f t="shared" si="12"/>
        <v>-1.1948193852351347E-2</v>
      </c>
      <c r="J22" s="279">
        <f t="shared" si="12"/>
        <v>8.3117827023432511E-2</v>
      </c>
      <c r="K22" s="288">
        <f t="shared" si="12"/>
        <v>5.1842369912734339E-2</v>
      </c>
      <c r="L22" s="280">
        <f t="shared" si="12"/>
        <v>-4.9690555415814887E-2</v>
      </c>
      <c r="M22" s="279">
        <f t="shared" si="12"/>
        <v>-1.7597221367526766E-2</v>
      </c>
      <c r="N22" s="279">
        <f t="shared" si="12"/>
        <v>-4.5253732451977856E-2</v>
      </c>
      <c r="O22" s="279">
        <f t="shared" si="12"/>
        <v>-0.20049052687338559</v>
      </c>
      <c r="P22" s="279">
        <f t="shared" si="12"/>
        <v>0.14384557676441376</v>
      </c>
      <c r="Q22" s="279">
        <f t="shared" si="12"/>
        <v>-0.17913633891406378</v>
      </c>
      <c r="R22" s="279">
        <f>(R21-P21)/P21</f>
        <v>-0.2022183097874285</v>
      </c>
      <c r="S22" s="319">
        <f>(S21-Q21)/Q21</f>
        <v>0.2079045039501855</v>
      </c>
      <c r="T22" s="10"/>
      <c r="U22" s="116"/>
      <c r="V22" s="281">
        <f>(V21-U21)/U21</f>
        <v>6.3479148846471892E-2</v>
      </c>
      <c r="W22" s="299"/>
      <c r="X22" s="281">
        <f>(X21-W21)/W21</f>
        <v>0.17523173642874809</v>
      </c>
    </row>
    <row r="23" spans="1:38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4"/>
      <c r="U23" s="103">
        <f>(U17/U19)</f>
        <v>2.6497838178259658</v>
      </c>
      <c r="V23" s="285">
        <f>(V17/V19)</f>
        <v>2.8882149493714704</v>
      </c>
      <c r="W23" s="103">
        <f>W17/W19</f>
        <v>2.1898452926757419</v>
      </c>
      <c r="X23" s="285">
        <f>X17/X19</f>
        <v>2.7115129592107929</v>
      </c>
    </row>
    <row r="24" spans="1:38" ht="30" customHeight="1" thickBot="1" x14ac:dyDescent="0.3"/>
    <row r="25" spans="1:38" ht="22.5" customHeight="1" x14ac:dyDescent="0.25">
      <c r="A25" s="326" t="s">
        <v>15</v>
      </c>
      <c r="B25" s="328">
        <v>2007</v>
      </c>
      <c r="C25" s="323">
        <v>2008</v>
      </c>
      <c r="D25" s="323">
        <v>2009</v>
      </c>
      <c r="E25" s="323">
        <v>2010</v>
      </c>
      <c r="F25" s="323">
        <v>2011</v>
      </c>
      <c r="G25" s="323">
        <v>2012</v>
      </c>
      <c r="H25" s="323">
        <v>2013</v>
      </c>
      <c r="I25" s="323">
        <v>2014</v>
      </c>
      <c r="J25" s="323">
        <v>2015</v>
      </c>
      <c r="K25" s="336">
        <v>2016</v>
      </c>
      <c r="L25" s="332">
        <v>2017</v>
      </c>
      <c r="M25" s="323">
        <v>2018</v>
      </c>
      <c r="N25" s="323">
        <v>2019</v>
      </c>
      <c r="O25" s="330">
        <v>2020</v>
      </c>
      <c r="P25" s="330">
        <v>2021</v>
      </c>
      <c r="Q25" s="323">
        <v>2022</v>
      </c>
      <c r="R25" s="323">
        <v>2023</v>
      </c>
      <c r="S25" s="340">
        <v>2024</v>
      </c>
      <c r="T25" s="128" t="s">
        <v>49</v>
      </c>
      <c r="U25" s="334" t="str">
        <f>U14</f>
        <v>jan-fev</v>
      </c>
      <c r="V25" s="335"/>
      <c r="W25" s="338" t="s">
        <v>144</v>
      </c>
      <c r="X25" s="339"/>
    </row>
    <row r="26" spans="1:38" ht="31.5" customHeight="1" thickBot="1" x14ac:dyDescent="0.3">
      <c r="A26" s="327"/>
      <c r="B26" s="329"/>
      <c r="C26" s="325"/>
      <c r="D26" s="325"/>
      <c r="E26" s="325"/>
      <c r="F26" s="325"/>
      <c r="G26" s="325"/>
      <c r="H26" s="325"/>
      <c r="I26" s="325"/>
      <c r="J26" s="325"/>
      <c r="K26" s="337"/>
      <c r="L26" s="333"/>
      <c r="M26" s="325"/>
      <c r="N26" s="325"/>
      <c r="O26" s="331"/>
      <c r="P26" s="331"/>
      <c r="Q26" s="325"/>
      <c r="R26" s="325"/>
      <c r="S26" s="341"/>
      <c r="T26" s="129" t="str">
        <f>T4</f>
        <v>2007/2024</v>
      </c>
      <c r="U26" s="127">
        <f>U4</f>
        <v>2024</v>
      </c>
      <c r="V26" s="264">
        <f>V4</f>
        <v>2025</v>
      </c>
      <c r="W26" s="300" t="str">
        <f>W4</f>
        <v>mar 2023 a fev 2024</v>
      </c>
      <c r="X26" s="298" t="str">
        <f>X4</f>
        <v>mar 2024 a fev 2025</v>
      </c>
    </row>
    <row r="27" spans="1:38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P27" s="273"/>
      <c r="R27" s="301"/>
      <c r="S27" s="308"/>
      <c r="T27" s="286"/>
    </row>
    <row r="28" spans="1:38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520796.79800000024</v>
      </c>
      <c r="R28" s="153">
        <v>520220.65399999992</v>
      </c>
      <c r="S28" s="147">
        <v>549853.90400000021</v>
      </c>
      <c r="T28" s="100"/>
      <c r="U28" s="115">
        <v>74909.292000000001</v>
      </c>
      <c r="V28" s="147">
        <v>80519.88999999997</v>
      </c>
      <c r="W28" s="112">
        <v>522550.35499999986</v>
      </c>
      <c r="X28" s="147">
        <v>555464.50200000009</v>
      </c>
    </row>
    <row r="29" spans="1:38" ht="27.75" customHeight="1" thickBot="1" x14ac:dyDescent="0.3">
      <c r="A29" s="114" t="s">
        <v>54</v>
      </c>
      <c r="B29" s="275"/>
      <c r="C29" s="276">
        <f t="shared" ref="C29:Q29" si="13">(C28-B28)/B28</f>
        <v>6.3491251811589565E-3</v>
      </c>
      <c r="D29" s="276">
        <f t="shared" si="13"/>
        <v>-2.5351041341628616E-2</v>
      </c>
      <c r="E29" s="276">
        <f t="shared" si="13"/>
        <v>0.14232124040801208</v>
      </c>
      <c r="F29" s="276">
        <f t="shared" si="13"/>
        <v>0.16522017339726491</v>
      </c>
      <c r="G29" s="276">
        <f t="shared" si="13"/>
        <v>0.11849348127885141</v>
      </c>
      <c r="H29" s="276">
        <f t="shared" si="13"/>
        <v>5.296421056115299E-2</v>
      </c>
      <c r="I29" s="276">
        <f t="shared" si="13"/>
        <v>1.9591998746035993E-2</v>
      </c>
      <c r="J29" s="276">
        <f t="shared" si="13"/>
        <v>-1.7803184510057374E-2</v>
      </c>
      <c r="K29" s="287">
        <f t="shared" si="13"/>
        <v>-6.6755691727534677E-2</v>
      </c>
      <c r="L29" s="277">
        <f t="shared" si="13"/>
        <v>0.14679340175955716</v>
      </c>
      <c r="M29" s="276">
        <f t="shared" si="13"/>
        <v>3.1169571012153018E-2</v>
      </c>
      <c r="N29" s="276">
        <f t="shared" si="13"/>
        <v>5.2964042161944717E-2</v>
      </c>
      <c r="O29" s="276">
        <f t="shared" si="13"/>
        <v>0.26823197519276548</v>
      </c>
      <c r="P29" s="276">
        <f t="shared" si="13"/>
        <v>7.7338249378292354E-2</v>
      </c>
      <c r="Q29" s="276">
        <f t="shared" si="13"/>
        <v>4.5810259040420201E-2</v>
      </c>
      <c r="R29" s="276">
        <f>(R28-P28)/P28</f>
        <v>4.4653306255382302E-2</v>
      </c>
      <c r="S29" s="278">
        <f>(S28-Q28)/Q28</f>
        <v>5.5793557317531661E-2</v>
      </c>
      <c r="U29" s="118"/>
      <c r="V29" s="278">
        <f>(V28-U28)/U28</f>
        <v>7.4898558646101857E-2</v>
      </c>
      <c r="X29" s="278">
        <f>(X28-W28)/W28</f>
        <v>6.2987512466621973E-2</v>
      </c>
    </row>
    <row r="30" spans="1:38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53">
        <v>2695.7720000000004</v>
      </c>
      <c r="S30" s="147">
        <v>3334.3849999999993</v>
      </c>
      <c r="T30" s="100"/>
      <c r="U30" s="115">
        <v>330.46299999999991</v>
      </c>
      <c r="V30" s="147">
        <v>485.19199999999995</v>
      </c>
      <c r="W30" s="112">
        <v>2387.2019999999998</v>
      </c>
      <c r="X30" s="147">
        <v>3489.1139999999996</v>
      </c>
    </row>
    <row r="31" spans="1:38" ht="27.75" customHeight="1" thickBot="1" x14ac:dyDescent="0.3">
      <c r="A31" s="113" t="s">
        <v>54</v>
      </c>
      <c r="B31" s="116"/>
      <c r="C31" s="279">
        <f t="shared" ref="C31:Q31" si="14">(C30-B30)/B30</f>
        <v>0.28740195099069604</v>
      </c>
      <c r="D31" s="279">
        <f t="shared" si="14"/>
        <v>0.87424480625071677</v>
      </c>
      <c r="E31" s="279">
        <f t="shared" si="14"/>
        <v>-0.35240240164564085</v>
      </c>
      <c r="F31" s="279">
        <f t="shared" si="14"/>
        <v>0.30120319844880566</v>
      </c>
      <c r="G31" s="279">
        <f t="shared" si="14"/>
        <v>-0.12612648022085726</v>
      </c>
      <c r="H31" s="279">
        <f t="shared" si="14"/>
        <v>7.1660651760911652E-3</v>
      </c>
      <c r="I31" s="279">
        <f t="shared" si="14"/>
        <v>-1.9460888913914301E-2</v>
      </c>
      <c r="J31" s="279">
        <f t="shared" si="14"/>
        <v>0.17146393140729888</v>
      </c>
      <c r="K31" s="288">
        <f t="shared" si="14"/>
        <v>-5.2106064729437615E-2</v>
      </c>
      <c r="L31" s="280">
        <f t="shared" si="14"/>
        <v>-8.4124648923364909E-2</v>
      </c>
      <c r="M31" s="279">
        <f t="shared" si="14"/>
        <v>0.28764018691588777</v>
      </c>
      <c r="N31" s="279">
        <f t="shared" si="14"/>
        <v>0.10676256403742751</v>
      </c>
      <c r="O31" s="279">
        <f t="shared" si="14"/>
        <v>0.30345145589616501</v>
      </c>
      <c r="P31" s="279">
        <f t="shared" si="14"/>
        <v>0.25973041103931305</v>
      </c>
      <c r="Q31" s="279">
        <f t="shared" si="14"/>
        <v>0.15038655327936848</v>
      </c>
      <c r="R31" s="279">
        <f>(R30-P30)/P30</f>
        <v>0.12151913795477652</v>
      </c>
      <c r="S31" s="281">
        <f>(S30-Q30)/Q30</f>
        <v>0.20585608066079319</v>
      </c>
      <c r="T31" s="10"/>
      <c r="U31" s="116"/>
      <c r="V31" s="281">
        <f>(V30-U30)/U30</f>
        <v>0.46821883236549955</v>
      </c>
      <c r="W31" s="299"/>
      <c r="X31" s="281">
        <f>(X30-W30)/W30</f>
        <v>0.46159143633425237</v>
      </c>
    </row>
    <row r="32" spans="1:38" ht="27.75" customHeight="1" x14ac:dyDescent="0.25">
      <c r="A32" s="8" t="s">
        <v>58</v>
      </c>
      <c r="B32" s="19">
        <f>(B28-B30)</f>
        <v>203117.0239999998</v>
      </c>
      <c r="C32" s="154">
        <f t="shared" ref="C32:P32" si="15">(C28-C30)</f>
        <v>204244.86400000018</v>
      </c>
      <c r="D32" s="154">
        <f t="shared" si="15"/>
        <v>198400.41200000027</v>
      </c>
      <c r="E32" s="154">
        <f t="shared" si="15"/>
        <v>227324.11700000009</v>
      </c>
      <c r="F32" s="154">
        <f t="shared" si="15"/>
        <v>264760.33899999998</v>
      </c>
      <c r="G32" s="154">
        <f t="shared" si="15"/>
        <v>296419.00400000002</v>
      </c>
      <c r="H32" s="154">
        <f t="shared" si="15"/>
        <v>312165.44199999998</v>
      </c>
      <c r="I32" s="154">
        <f t="shared" si="15"/>
        <v>318321.61400000006</v>
      </c>
      <c r="J32" s="154">
        <f t="shared" si="15"/>
        <v>312463.31199999998</v>
      </c>
      <c r="K32" s="119">
        <f t="shared" si="15"/>
        <v>291587.27400000009</v>
      </c>
      <c r="L32" s="282">
        <f t="shared" si="15"/>
        <v>334649.34799999959</v>
      </c>
      <c r="M32" s="154">
        <f t="shared" si="15"/>
        <v>344816.77799999999</v>
      </c>
      <c r="N32" s="154">
        <f t="shared" si="15"/>
        <v>363008.511</v>
      </c>
      <c r="O32" s="154">
        <f t="shared" si="15"/>
        <v>460327.44400000002</v>
      </c>
      <c r="P32" s="154">
        <f t="shared" si="15"/>
        <v>495580.34200000018</v>
      </c>
      <c r="Q32" s="154">
        <f t="shared" ref="Q32" si="16">(Q28-Q30)</f>
        <v>518031.63800000027</v>
      </c>
      <c r="R32" s="154">
        <f t="shared" ref="R32:S32" si="17">(R28-R30)</f>
        <v>517524.88199999993</v>
      </c>
      <c r="S32" s="140">
        <f t="shared" si="17"/>
        <v>546519.5190000002</v>
      </c>
      <c r="U32" s="117">
        <f>U28-U30</f>
        <v>74578.828999999998</v>
      </c>
      <c r="V32" s="140">
        <f>V28-V30</f>
        <v>80034.697999999975</v>
      </c>
      <c r="W32" s="119">
        <f>W28-W30</f>
        <v>520163.15299999987</v>
      </c>
      <c r="X32" s="140">
        <f>X28-X30</f>
        <v>551975.38800000015</v>
      </c>
    </row>
    <row r="33" spans="1:24" ht="27.75" customHeight="1" thickBot="1" x14ac:dyDescent="0.3">
      <c r="A33" s="113" t="s">
        <v>54</v>
      </c>
      <c r="B33" s="116"/>
      <c r="C33" s="279">
        <f t="shared" ref="C33:Q33" si="18">(C32-B32)/B32</f>
        <v>5.5526611102788507E-3</v>
      </c>
      <c r="D33" s="279">
        <f t="shared" si="18"/>
        <v>-2.8614927619427914E-2</v>
      </c>
      <c r="E33" s="279">
        <f t="shared" si="18"/>
        <v>0.14578450068944299</v>
      </c>
      <c r="F33" s="279">
        <f t="shared" si="18"/>
        <v>0.16468213973091064</v>
      </c>
      <c r="G33" s="279">
        <f t="shared" si="18"/>
        <v>0.11957480157177182</v>
      </c>
      <c r="H33" s="279">
        <f t="shared" si="18"/>
        <v>5.3122228290059179E-2</v>
      </c>
      <c r="I33" s="279">
        <f t="shared" si="18"/>
        <v>1.972086327223908E-2</v>
      </c>
      <c r="J33" s="279">
        <f t="shared" si="18"/>
        <v>-1.840372045864307E-2</v>
      </c>
      <c r="K33" s="288">
        <f t="shared" si="18"/>
        <v>-6.6811165337708145E-2</v>
      </c>
      <c r="L33" s="280">
        <f t="shared" si="18"/>
        <v>0.14768159600819714</v>
      </c>
      <c r="M33" s="279">
        <f t="shared" si="18"/>
        <v>3.038233918806384E-2</v>
      </c>
      <c r="N33" s="279">
        <f t="shared" si="18"/>
        <v>5.2757679326149283E-2</v>
      </c>
      <c r="O33" s="279">
        <f t="shared" si="18"/>
        <v>0.26808994844751732</v>
      </c>
      <c r="P33" s="279">
        <f t="shared" si="18"/>
        <v>7.6582220894047232E-2</v>
      </c>
      <c r="Q33" s="279">
        <f t="shared" si="18"/>
        <v>4.5303039885306998E-2</v>
      </c>
      <c r="R33" s="279">
        <f>(R32-P32)/P32</f>
        <v>4.4280489236999919E-2</v>
      </c>
      <c r="S33" s="281">
        <f>(S32-Q32)/Q32</f>
        <v>5.499255047430119E-2</v>
      </c>
      <c r="T33" s="10"/>
      <c r="U33" s="116"/>
      <c r="V33" s="281">
        <f>(V32-U32)/U32</f>
        <v>7.3155734317040255E-2</v>
      </c>
      <c r="W33" s="299"/>
      <c r="X33" s="281">
        <f>(X32-W32)/W32</f>
        <v>6.1158186266223831E-2</v>
      </c>
    </row>
    <row r="34" spans="1:24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4"/>
      <c r="U34" s="103">
        <f>(U28/U30)</f>
        <v>226.67981589466905</v>
      </c>
      <c r="V34" s="285">
        <f>(V28/V30)</f>
        <v>165.95469422414214</v>
      </c>
    </row>
    <row r="36" spans="1:24" x14ac:dyDescent="0.25">
      <c r="A36" s="3" t="s">
        <v>70</v>
      </c>
    </row>
  </sheetData>
  <mergeCells count="63">
    <mergeCell ref="W3:X3"/>
    <mergeCell ref="W14:X14"/>
    <mergeCell ref="W25:X25"/>
    <mergeCell ref="R3:R4"/>
    <mergeCell ref="R14:R15"/>
    <mergeCell ref="R25:R26"/>
    <mergeCell ref="U25:V25"/>
    <mergeCell ref="S3:S4"/>
    <mergeCell ref="S14:S15"/>
    <mergeCell ref="S25:S26"/>
    <mergeCell ref="A25:A26"/>
    <mergeCell ref="B25:B26"/>
    <mergeCell ref="C25:C26"/>
    <mergeCell ref="D25:D26"/>
    <mergeCell ref="E25:E26"/>
    <mergeCell ref="O25:O26"/>
    <mergeCell ref="F25:F26"/>
    <mergeCell ref="G25:G26"/>
    <mergeCell ref="H25:H26"/>
    <mergeCell ref="I25:I26"/>
    <mergeCell ref="J25:J26"/>
    <mergeCell ref="F14:F15"/>
    <mergeCell ref="K25:K26"/>
    <mergeCell ref="L25:L26"/>
    <mergeCell ref="M25:M26"/>
    <mergeCell ref="N25:N26"/>
    <mergeCell ref="M3:M4"/>
    <mergeCell ref="M14:M15"/>
    <mergeCell ref="N14:N15"/>
    <mergeCell ref="O14:O15"/>
    <mergeCell ref="P14:P15"/>
    <mergeCell ref="K3:K4"/>
    <mergeCell ref="P25:P26"/>
    <mergeCell ref="U3:V3"/>
    <mergeCell ref="A14:A15"/>
    <mergeCell ref="B14:B15"/>
    <mergeCell ref="C14:C15"/>
    <mergeCell ref="D14:D15"/>
    <mergeCell ref="E14:E15"/>
    <mergeCell ref="U14:V14"/>
    <mergeCell ref="G14:G15"/>
    <mergeCell ref="H14:H15"/>
    <mergeCell ref="I14:I15"/>
    <mergeCell ref="J14:J15"/>
    <mergeCell ref="K14:K15"/>
    <mergeCell ref="L14:L15"/>
    <mergeCell ref="L3:L4"/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</mergeCells>
  <conditionalFormatting sqref="B12:S12">
    <cfRule type="cellIs" dxfId="15" priority="91" operator="lessThan">
      <formula>0</formula>
    </cfRule>
    <cfRule type="cellIs" dxfId="14" priority="90" operator="greaterThan">
      <formula>0</formula>
    </cfRule>
  </conditionalFormatting>
  <conditionalFormatting sqref="B23:S23">
    <cfRule type="cellIs" dxfId="13" priority="87" operator="lessThan">
      <formula>0</formula>
    </cfRule>
    <cfRule type="cellIs" dxfId="12" priority="86" operator="greaterThan">
      <formula>0</formula>
    </cfRule>
  </conditionalFormatting>
  <conditionalFormatting sqref="B34:S34">
    <cfRule type="cellIs" dxfId="11" priority="83" operator="lessThan">
      <formula>0</formula>
    </cfRule>
    <cfRule type="cellIs" dxfId="10" priority="82" operator="greaterThan">
      <formula>0</formula>
    </cfRule>
  </conditionalFormatting>
  <conditionalFormatting sqref="U34:V34">
    <cfRule type="cellIs" dxfId="9" priority="84" operator="greaterThan">
      <formula>0</formula>
    </cfRule>
    <cfRule type="cellIs" dxfId="8" priority="85" operator="lessThan">
      <formula>0</formula>
    </cfRule>
  </conditionalFormatting>
  <conditionalFormatting sqref="U12:X12">
    <cfRule type="cellIs" dxfId="7" priority="25" operator="lessThan">
      <formula>0</formula>
    </cfRule>
    <cfRule type="cellIs" dxfId="6" priority="24" operator="greaterThan">
      <formula>0</formula>
    </cfRule>
  </conditionalFormatting>
  <conditionalFormatting sqref="U23:X23">
    <cfRule type="cellIs" dxfId="5" priority="22" operator="greaterThan">
      <formula>0</formula>
    </cfRule>
    <cfRule type="cellIs" dxfId="4" priority="23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1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9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8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7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75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74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73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71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70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9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8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7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50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9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8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7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6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45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44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43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42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8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7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6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41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40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9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35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34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33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53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N7:S7</xm:sqref>
        </x14:conditionalFormatting>
        <x14:conditionalFormatting xmlns:xm="http://schemas.microsoft.com/office/excel/2006/main">
          <x14:cfRule type="iconSet" priority="52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N9:S9</xm:sqref>
        </x14:conditionalFormatting>
        <x14:conditionalFormatting xmlns:xm="http://schemas.microsoft.com/office/excel/2006/main">
          <x14:cfRule type="iconSet" priority="51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N11:S11</xm:sqref>
        </x14:conditionalFormatting>
        <x14:conditionalFormatting xmlns:xm="http://schemas.microsoft.com/office/excel/2006/main">
          <x14:cfRule type="iconSet" priority="12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O18:S18</xm:sqref>
        </x14:conditionalFormatting>
        <x14:conditionalFormatting xmlns:xm="http://schemas.microsoft.com/office/excel/2006/main">
          <x14:cfRule type="iconSet" priority="11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O20:S20</xm:sqref>
        </x14:conditionalFormatting>
        <x14:conditionalFormatting xmlns:xm="http://schemas.microsoft.com/office/excel/2006/main">
          <x14:cfRule type="iconSet" priority="10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O22:S22</xm:sqref>
        </x14:conditionalFormatting>
        <x14:conditionalFormatting xmlns:xm="http://schemas.microsoft.com/office/excel/2006/main">
          <x14:cfRule type="iconSet" priority="9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O29:S29</xm:sqref>
        </x14:conditionalFormatting>
        <x14:conditionalFormatting xmlns:xm="http://schemas.microsoft.com/office/excel/2006/main">
          <x14:cfRule type="iconSet" priority="8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O31:S31</xm:sqref>
        </x14:conditionalFormatting>
        <x14:conditionalFormatting xmlns:xm="http://schemas.microsoft.com/office/excel/2006/main">
          <x14:cfRule type="iconSet" priority="7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O33:S33</xm:sqref>
        </x14:conditionalFormatting>
        <x14:conditionalFormatting xmlns:xm="http://schemas.microsoft.com/office/excel/2006/main">
          <x14:cfRule type="iconSet" priority="80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</xm:sqref>
        </x14:conditionalFormatting>
        <x14:conditionalFormatting xmlns:xm="http://schemas.microsoft.com/office/excel/2006/main">
          <x14:cfRule type="iconSet" priority="94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</xm:sqref>
        </x14:conditionalFormatting>
        <x14:conditionalFormatting xmlns:xm="http://schemas.microsoft.com/office/excel/2006/main">
          <x14:cfRule type="iconSet" priority="95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</xm:sqref>
        </x14:conditionalFormatting>
        <x14:conditionalFormatting xmlns:xm="http://schemas.microsoft.com/office/excel/2006/main">
          <x14:cfRule type="iconSet" priority="76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V18</xm:sqref>
        </x14:conditionalFormatting>
        <x14:conditionalFormatting xmlns:xm="http://schemas.microsoft.com/office/excel/2006/main">
          <x14:cfRule type="iconSet" priority="96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</xm:sqref>
        </x14:conditionalFormatting>
        <x14:conditionalFormatting xmlns:xm="http://schemas.microsoft.com/office/excel/2006/main">
          <x14:cfRule type="iconSet" priority="97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</xm:sqref>
        </x14:conditionalFormatting>
        <x14:conditionalFormatting xmlns:xm="http://schemas.microsoft.com/office/excel/2006/main">
          <x14:cfRule type="iconSet" priority="72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V29</xm:sqref>
        </x14:conditionalFormatting>
        <x14:conditionalFormatting xmlns:xm="http://schemas.microsoft.com/office/excel/2006/main">
          <x14:cfRule type="iconSet" priority="98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</xm:sqref>
        </x14:conditionalFormatting>
        <x14:conditionalFormatting xmlns:xm="http://schemas.microsoft.com/office/excel/2006/main">
          <x14:cfRule type="iconSet" priority="99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</xm:sqref>
        </x14:conditionalFormatting>
        <x14:conditionalFormatting xmlns:xm="http://schemas.microsoft.com/office/excel/2006/main">
          <x14:cfRule type="iconSet" priority="13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W9:X9</xm:sqref>
        </x14:conditionalFormatting>
        <x14:conditionalFormatting xmlns:xm="http://schemas.microsoft.com/office/excel/2006/main">
          <x14:cfRule type="iconSet" priority="20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W11:X11</xm:sqref>
        </x14:conditionalFormatting>
        <x14:conditionalFormatting xmlns:xm="http://schemas.microsoft.com/office/excel/2006/main">
          <x14:cfRule type="iconSet" priority="18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W20:X20</xm:sqref>
        </x14:conditionalFormatting>
        <x14:conditionalFormatting xmlns:xm="http://schemas.microsoft.com/office/excel/2006/main">
          <x14:cfRule type="iconSet" priority="17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W22:X22</xm:sqref>
        </x14:conditionalFormatting>
        <x14:conditionalFormatting xmlns:xm="http://schemas.microsoft.com/office/excel/2006/main">
          <x14:cfRule type="iconSet" priority="15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W31:X31</xm:sqref>
        </x14:conditionalFormatting>
        <x14:conditionalFormatting xmlns:xm="http://schemas.microsoft.com/office/excel/2006/main">
          <x14:cfRule type="iconSet" priority="14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W33:X33</xm:sqref>
        </x14:conditionalFormatting>
        <x14:conditionalFormatting xmlns:xm="http://schemas.microsoft.com/office/excel/2006/main">
          <x14:cfRule type="iconSet" priority="21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</xm:sqref>
        </x14:conditionalFormatting>
        <x14:conditionalFormatting xmlns:xm="http://schemas.microsoft.com/office/excel/2006/main">
          <x14:cfRule type="iconSet" priority="19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X18</xm:sqref>
        </x14:conditionalFormatting>
        <x14:conditionalFormatting xmlns:xm="http://schemas.microsoft.com/office/excel/2006/main">
          <x14:cfRule type="iconSet" priority="16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F68"/>
  <sheetViews>
    <sheetView showGridLines="0" topLeftCell="A48" workbookViewId="0">
      <selection activeCell="AW61" sqref="AW61"/>
    </sheetView>
  </sheetViews>
  <sheetFormatPr defaultRowHeight="15" x14ac:dyDescent="0.25"/>
  <cols>
    <col min="1" max="1" width="18.7109375" customWidth="1"/>
    <col min="18" max="18" width="9.85546875" customWidth="1"/>
    <col min="19" max="19" width="1.7109375" customWidth="1"/>
    <col min="20" max="20" width="18.7109375" hidden="1" customWidth="1"/>
    <col min="37" max="37" width="10.140625" customWidth="1"/>
    <col min="38" max="38" width="1.7109375" customWidth="1"/>
    <col min="55" max="55" width="9.85546875" customWidth="1"/>
    <col min="58" max="58" width="9.140625" style="101"/>
  </cols>
  <sheetData>
    <row r="1" spans="1:58" ht="15.75" x14ac:dyDescent="0.25">
      <c r="A1" s="4" t="s">
        <v>99</v>
      </c>
    </row>
    <row r="3" spans="1:58" ht="15.75" thickBot="1" x14ac:dyDescent="0.3">
      <c r="R3" s="107" t="s">
        <v>1</v>
      </c>
      <c r="AK3" s="289">
        <v>1000</v>
      </c>
      <c r="BC3" s="289" t="s">
        <v>47</v>
      </c>
    </row>
    <row r="4" spans="1:58" ht="20.100000000000001" customHeight="1" x14ac:dyDescent="0.25">
      <c r="A4" s="347" t="s">
        <v>3</v>
      </c>
      <c r="B4" s="349" t="s">
        <v>72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4"/>
      <c r="R4" s="352" t="s">
        <v>159</v>
      </c>
      <c r="T4" s="350" t="s">
        <v>3</v>
      </c>
      <c r="U4" s="342" t="s">
        <v>72</v>
      </c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4"/>
      <c r="AK4" s="345" t="s">
        <v>159</v>
      </c>
      <c r="AM4" s="342" t="s">
        <v>72</v>
      </c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3"/>
      <c r="AZ4" s="343"/>
      <c r="BA4" s="343"/>
      <c r="BB4" s="344"/>
      <c r="BC4" s="345" t="s">
        <v>159</v>
      </c>
    </row>
    <row r="5" spans="1:58" ht="20.100000000000001" customHeight="1" thickBot="1" x14ac:dyDescent="0.3">
      <c r="A5" s="348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3">
        <v>2025</v>
      </c>
      <c r="R5" s="353"/>
      <c r="T5" s="351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346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76">
        <v>2018</v>
      </c>
      <c r="AV5" s="135">
        <v>2019</v>
      </c>
      <c r="AW5" s="135">
        <v>2020</v>
      </c>
      <c r="AX5" s="176">
        <v>2021</v>
      </c>
      <c r="AY5" s="176">
        <v>2022</v>
      </c>
      <c r="AZ5" s="176">
        <v>2023</v>
      </c>
      <c r="BA5" s="135">
        <v>2024</v>
      </c>
      <c r="BB5" s="133">
        <v>2025</v>
      </c>
      <c r="BC5" s="346"/>
      <c r="BF5" s="290"/>
    </row>
    <row r="6" spans="1:58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2"/>
      <c r="T6" s="291"/>
      <c r="U6" s="293">
        <v>2010</v>
      </c>
      <c r="V6" s="293">
        <v>2011</v>
      </c>
      <c r="W6" s="293">
        <v>2012</v>
      </c>
      <c r="X6" s="293"/>
      <c r="Y6" s="293"/>
      <c r="Z6" s="293"/>
      <c r="AA6" s="293"/>
      <c r="AB6" s="293"/>
      <c r="AC6" s="290"/>
      <c r="AD6" s="290"/>
      <c r="AE6" s="290"/>
      <c r="AF6" s="290"/>
      <c r="AG6" s="290"/>
      <c r="AH6" s="290"/>
      <c r="AI6" s="290"/>
      <c r="AJ6" s="293"/>
      <c r="AK6" s="294"/>
      <c r="AM6" s="293"/>
      <c r="AN6" s="293"/>
      <c r="AO6" s="293"/>
      <c r="AP6" s="293"/>
      <c r="AQ6" s="293"/>
      <c r="AR6" s="293"/>
      <c r="AS6" s="293"/>
      <c r="AT6" s="293"/>
      <c r="AU6" s="290"/>
      <c r="AV6" s="290"/>
      <c r="AW6" s="290"/>
      <c r="AX6" s="290"/>
      <c r="AY6" s="290"/>
      <c r="AZ6" s="290"/>
      <c r="BA6" s="290"/>
      <c r="BB6" s="293"/>
      <c r="BC6" s="292"/>
    </row>
    <row r="7" spans="1:58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53">
        <v>224820.05999999985</v>
      </c>
      <c r="Q7" s="112">
        <v>247780.7600000001</v>
      </c>
      <c r="R7" s="61">
        <f>IF(Q7="","",(Q7-P7)/P7)</f>
        <v>0.10212923170646009</v>
      </c>
      <c r="T7" s="109" t="s">
        <v>73</v>
      </c>
      <c r="U7" s="115">
        <v>37448.925000000003</v>
      </c>
      <c r="V7" s="153">
        <v>38839.965999999986</v>
      </c>
      <c r="W7" s="153">
        <v>43280.928999999975</v>
      </c>
      <c r="X7" s="153">
        <v>45616.113000000012</v>
      </c>
      <c r="Y7" s="153">
        <v>47446.346999999972</v>
      </c>
      <c r="Z7" s="153">
        <v>44866.651000000042</v>
      </c>
      <c r="AA7" s="153">
        <v>44731.008000000016</v>
      </c>
      <c r="AB7" s="153">
        <v>48635.341000000037</v>
      </c>
      <c r="AC7" s="153">
        <v>54050.858</v>
      </c>
      <c r="AD7" s="153">
        <v>57478.924000000043</v>
      </c>
      <c r="AE7" s="153">
        <v>63485.803999999982</v>
      </c>
      <c r="AF7" s="153">
        <v>59844.614000000096</v>
      </c>
      <c r="AG7" s="153">
        <v>63073.409999999996</v>
      </c>
      <c r="AH7" s="153">
        <v>62328.526000000005</v>
      </c>
      <c r="AI7" s="153">
        <v>64824.12900000003</v>
      </c>
      <c r="AJ7" s="112">
        <v>68520.635000000082</v>
      </c>
      <c r="AK7" s="61">
        <f>IF(AJ7="","",(AJ7-AI7)/AI7)</f>
        <v>5.702361230337627E-2</v>
      </c>
      <c r="AM7" s="124">
        <f t="shared" ref="AM7:AM22" si="0">(U7/B7)*10</f>
        <v>2.3028706152346192</v>
      </c>
      <c r="AN7" s="156">
        <f t="shared" ref="AN7:AN22" si="1">(V7/C7)*10</f>
        <v>2.4812467982209876</v>
      </c>
      <c r="AO7" s="156">
        <f t="shared" ref="AO7:AO22" si="2">(W7/D7)*10</f>
        <v>1.8094775204000828</v>
      </c>
      <c r="AP7" s="156">
        <f t="shared" ref="AP7:AP22" si="3">(X7/E7)*10</f>
        <v>2.1338999736865198</v>
      </c>
      <c r="AQ7" s="156">
        <f t="shared" ref="AQ7:AQ22" si="4">(Y7/F7)*10</f>
        <v>2.4164760330275441</v>
      </c>
      <c r="AR7" s="156">
        <f t="shared" ref="AR7:AR22" si="5">(Z7/G7)*10</f>
        <v>2.4488229571883595</v>
      </c>
      <c r="AS7" s="156">
        <f t="shared" ref="AS7:AS22" si="6">(AA7/H7)*10</f>
        <v>2.7216164857245251</v>
      </c>
      <c r="AT7" s="156">
        <f t="shared" ref="AT7:AT22" si="7">(AB7/I7)*10</f>
        <v>2.5208020297717444</v>
      </c>
      <c r="AU7" s="156">
        <f t="shared" ref="AU7:AU22" si="8">(AC7/J7)*10</f>
        <v>2.5562518045408811</v>
      </c>
      <c r="AV7" s="156">
        <f t="shared" ref="AV7:AV22" si="9">(AD7/K7)*10</f>
        <v>2.6212769861937577</v>
      </c>
      <c r="AW7" s="156">
        <f t="shared" ref="AW7:AW22" si="10">(AE7/L7)*10</f>
        <v>2.6565484355435616</v>
      </c>
      <c r="AX7" s="156">
        <f t="shared" ref="AX7:AX22" si="11">(AF7/M7)*10</f>
        <v>2.6250215536517025</v>
      </c>
      <c r="AY7" s="156">
        <f t="shared" ref="AY7:AY22" si="12">(AG7/N7)*10</f>
        <v>2.7768533106935394</v>
      </c>
      <c r="AZ7" s="156">
        <f t="shared" ref="AZ7:AZ22" si="13">(AH7/O7)*10</f>
        <v>2.6655529498122226</v>
      </c>
      <c r="BA7" s="156">
        <f t="shared" ref="BA7:BA22" si="14">(AI7/P7)*10</f>
        <v>2.8833783337661272</v>
      </c>
      <c r="BB7" s="156">
        <f>(AJ7/Q7)*10</f>
        <v>2.7653735100336303</v>
      </c>
      <c r="BC7" s="61">
        <f t="shared" ref="BC7:BC23" si="15">IF(BB7="","",(BB7-BA7)/BA7)</f>
        <v>-4.0925889728235826E-2</v>
      </c>
      <c r="BF7"/>
    </row>
    <row r="8" spans="1:58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225923.72000000012</v>
      </c>
      <c r="P8" s="154">
        <v>268975.32999999973</v>
      </c>
      <c r="Q8" s="119">
        <v>283343.02999999945</v>
      </c>
      <c r="R8" s="52">
        <f t="shared" ref="R8:R23" si="16">IF(Q8="","",(Q8-P8)/P8)</f>
        <v>5.341642298570555E-2</v>
      </c>
      <c r="T8" s="109" t="s">
        <v>74</v>
      </c>
      <c r="U8" s="117">
        <v>39208.55799999999</v>
      </c>
      <c r="V8" s="154">
        <v>43534.874999999993</v>
      </c>
      <c r="W8" s="154">
        <v>46936.957999999977</v>
      </c>
      <c r="X8" s="154">
        <v>51921.968000000052</v>
      </c>
      <c r="Y8" s="154">
        <v>51933.389000000017</v>
      </c>
      <c r="Z8" s="154">
        <v>46937.144999999968</v>
      </c>
      <c r="AA8" s="154">
        <v>48461.340000000011</v>
      </c>
      <c r="AB8" s="154">
        <v>48751.319999999949</v>
      </c>
      <c r="AC8" s="154">
        <v>57358.343000000001</v>
      </c>
      <c r="AD8" s="154">
        <v>60378.147999999928</v>
      </c>
      <c r="AE8" s="154">
        <v>54982.760999999962</v>
      </c>
      <c r="AF8" s="154">
        <v>61551.606000000007</v>
      </c>
      <c r="AG8" s="154">
        <v>68116.977000000028</v>
      </c>
      <c r="AH8" s="154">
        <v>65467.732000000033</v>
      </c>
      <c r="AI8" s="154">
        <v>72566.138000000079</v>
      </c>
      <c r="AJ8" s="119">
        <v>75279.981000000043</v>
      </c>
      <c r="AK8" s="52">
        <f t="shared" ref="AK8:AK23" si="17">IF(AJ8="","",(AJ8-AI8)/AI8)</f>
        <v>3.7398200797181209E-2</v>
      </c>
      <c r="AM8" s="125">
        <f t="shared" si="0"/>
        <v>2.425310433832923</v>
      </c>
      <c r="AN8" s="157">
        <f t="shared" si="1"/>
        <v>2.0249048429202356</v>
      </c>
      <c r="AO8" s="157">
        <f t="shared" si="2"/>
        <v>2.0389975961379729</v>
      </c>
      <c r="AP8" s="157">
        <f t="shared" si="3"/>
        <v>1.9956838438488873</v>
      </c>
      <c r="AQ8" s="157">
        <f t="shared" si="4"/>
        <v>2.3630989749879605</v>
      </c>
      <c r="AR8" s="157">
        <f t="shared" si="5"/>
        <v>2.4494538492006965</v>
      </c>
      <c r="AS8" s="157">
        <f t="shared" si="6"/>
        <v>2.5901294424956642</v>
      </c>
      <c r="AT8" s="157">
        <f t="shared" si="7"/>
        <v>2.5992361491655602</v>
      </c>
      <c r="AU8" s="157">
        <f t="shared" si="8"/>
        <v>2.332460682100173</v>
      </c>
      <c r="AV8" s="157">
        <f t="shared" si="9"/>
        <v>2.6676951908790461</v>
      </c>
      <c r="AW8" s="157">
        <f t="shared" si="10"/>
        <v>2.5328122058281508</v>
      </c>
      <c r="AX8" s="157">
        <f t="shared" si="11"/>
        <v>2.6173670765159578</v>
      </c>
      <c r="AY8" s="157">
        <f t="shared" si="12"/>
        <v>2.7702425895873901</v>
      </c>
      <c r="AZ8" s="157">
        <f t="shared" si="13"/>
        <v>2.8977803658686212</v>
      </c>
      <c r="BA8" s="157">
        <f t="shared" si="14"/>
        <v>2.6978733700224531</v>
      </c>
      <c r="BB8" s="157">
        <f>IF(AJ8="","",(AJ8/Q8)*10)</f>
        <v>2.6568495791126461</v>
      </c>
      <c r="BC8" s="52">
        <f t="shared" si="15"/>
        <v>-1.5205973477348787E-2</v>
      </c>
      <c r="BF8"/>
    </row>
    <row r="9" spans="1:58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54">
        <v>293138.81000000023</v>
      </c>
      <c r="Q9" s="119"/>
      <c r="R9" s="52" t="str">
        <f t="shared" si="16"/>
        <v/>
      </c>
      <c r="T9" s="109" t="s">
        <v>75</v>
      </c>
      <c r="U9" s="117">
        <v>51168.47700000005</v>
      </c>
      <c r="V9" s="154">
        <v>49454.935999999994</v>
      </c>
      <c r="W9" s="154">
        <v>57419.120999999985</v>
      </c>
      <c r="X9" s="154">
        <v>50259.945</v>
      </c>
      <c r="Y9" s="154">
        <v>50881.621999999916</v>
      </c>
      <c r="Z9" s="154">
        <v>62257.105999999985</v>
      </c>
      <c r="AA9" s="154">
        <v>56423.886000000035</v>
      </c>
      <c r="AB9" s="154">
        <v>66075.244999999908</v>
      </c>
      <c r="AC9" s="154">
        <v>64577.565999999999</v>
      </c>
      <c r="AD9" s="154">
        <v>61804.521999999954</v>
      </c>
      <c r="AE9" s="154">
        <v>66953.59299999995</v>
      </c>
      <c r="AF9" s="154">
        <v>87119.218000000081</v>
      </c>
      <c r="AG9" s="154">
        <v>80072.687000000005</v>
      </c>
      <c r="AH9" s="154">
        <v>82246.040000000023</v>
      </c>
      <c r="AI9" s="154">
        <v>77190.758000000191</v>
      </c>
      <c r="AJ9" s="119"/>
      <c r="AK9" s="52" t="str">
        <f t="shared" si="17"/>
        <v/>
      </c>
      <c r="AM9" s="125">
        <f t="shared" si="0"/>
        <v>2.0661463096406028</v>
      </c>
      <c r="AN9" s="157">
        <f t="shared" si="1"/>
        <v>2.1559066709824086</v>
      </c>
      <c r="AO9" s="157">
        <f t="shared" si="2"/>
        <v>1.8729560222737081</v>
      </c>
      <c r="AP9" s="157">
        <f t="shared" si="3"/>
        <v>2.1697574591861963</v>
      </c>
      <c r="AQ9" s="157">
        <f t="shared" si="4"/>
        <v>2.3469003959806871</v>
      </c>
      <c r="AR9" s="157">
        <f t="shared" si="5"/>
        <v>2.4085315499415931</v>
      </c>
      <c r="AS9" s="157">
        <f t="shared" si="6"/>
        <v>2.2613053774763308</v>
      </c>
      <c r="AT9" s="157">
        <f t="shared" si="7"/>
        <v>2.7452023741560456</v>
      </c>
      <c r="AU9" s="157">
        <f t="shared" si="8"/>
        <v>2.6591216085450871</v>
      </c>
      <c r="AV9" s="157">
        <f t="shared" si="9"/>
        <v>2.6691081028883996</v>
      </c>
      <c r="AW9" s="157">
        <f t="shared" si="10"/>
        <v>2.6201465661466194</v>
      </c>
      <c r="AX9" s="157">
        <f t="shared" si="11"/>
        <v>2.7675430112669441</v>
      </c>
      <c r="AY9" s="157">
        <f t="shared" si="12"/>
        <v>2.8340224964355603</v>
      </c>
      <c r="AZ9" s="157">
        <f t="shared" si="13"/>
        <v>2.8592551575450735</v>
      </c>
      <c r="BA9" s="157">
        <f t="shared" si="14"/>
        <v>2.6332493469561449</v>
      </c>
      <c r="BB9" s="157" t="str">
        <f t="shared" ref="BB9:BB18" si="18">IF(AJ9="","",(AJ9/Q9)*10)</f>
        <v/>
      </c>
      <c r="BC9" s="52" t="str">
        <f t="shared" si="15"/>
        <v/>
      </c>
      <c r="BF9"/>
    </row>
    <row r="10" spans="1:58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242301.33000000013</v>
      </c>
      <c r="P10" s="154">
        <v>330172.91000000021</v>
      </c>
      <c r="Q10" s="119"/>
      <c r="R10" s="52" t="str">
        <f t="shared" si="16"/>
        <v/>
      </c>
      <c r="T10" s="109" t="s">
        <v>76</v>
      </c>
      <c r="U10" s="117">
        <v>46025.074999999961</v>
      </c>
      <c r="V10" s="154">
        <v>44904.889000000003</v>
      </c>
      <c r="W10" s="154">
        <v>48943.746000000036</v>
      </c>
      <c r="X10" s="154">
        <v>56740.441000000035</v>
      </c>
      <c r="Y10" s="154">
        <v>53780.95900000001</v>
      </c>
      <c r="Z10" s="154">
        <v>62171.204999999944</v>
      </c>
      <c r="AA10" s="154">
        <v>54315.156000000032</v>
      </c>
      <c r="AB10" s="154">
        <v>53392.404000000024</v>
      </c>
      <c r="AC10" s="154">
        <v>64781.760000000002</v>
      </c>
      <c r="AD10" s="154">
        <v>61456.496999999916</v>
      </c>
      <c r="AE10" s="154">
        <v>59545.284999999967</v>
      </c>
      <c r="AF10" s="154">
        <v>77717.85199999997</v>
      </c>
      <c r="AG10" s="154">
        <v>72456.435999999929</v>
      </c>
      <c r="AH10" s="154">
        <v>68969.697000000073</v>
      </c>
      <c r="AI10" s="154">
        <v>84460.277999999904</v>
      </c>
      <c r="AJ10" s="119"/>
      <c r="AK10" s="52" t="str">
        <f t="shared" si="17"/>
        <v/>
      </c>
      <c r="AM10" s="125">
        <f t="shared" si="0"/>
        <v>2.1373623046342565</v>
      </c>
      <c r="AN10" s="157">
        <f t="shared" si="1"/>
        <v>1.914916393362369</v>
      </c>
      <c r="AO10" s="157">
        <f t="shared" si="2"/>
        <v>1.9973139122548518</v>
      </c>
      <c r="AP10" s="157">
        <f t="shared" si="3"/>
        <v>1.9220924791653282</v>
      </c>
      <c r="AQ10" s="157">
        <f t="shared" si="4"/>
        <v>2.4713295046942929</v>
      </c>
      <c r="AR10" s="157">
        <f t="shared" si="5"/>
        <v>2.3496420729631899</v>
      </c>
      <c r="AS10" s="157">
        <f t="shared" si="6"/>
        <v>2.160770919794754</v>
      </c>
      <c r="AT10" s="157">
        <f t="shared" si="7"/>
        <v>2.3701981621070618</v>
      </c>
      <c r="AU10" s="157">
        <f t="shared" si="8"/>
        <v>2.3113364870552262</v>
      </c>
      <c r="AV10" s="157">
        <f t="shared" si="9"/>
        <v>2.5331995214428424</v>
      </c>
      <c r="AW10" s="157">
        <f t="shared" si="10"/>
        <v>2.6830646061021386</v>
      </c>
      <c r="AX10" s="157">
        <f t="shared" si="11"/>
        <v>2.6847863200621807</v>
      </c>
      <c r="AY10" s="157">
        <f t="shared" si="12"/>
        <v>2.7617119919463482</v>
      </c>
      <c r="AZ10" s="157">
        <f t="shared" si="13"/>
        <v>2.8464431870844469</v>
      </c>
      <c r="BA10" s="157">
        <f t="shared" si="14"/>
        <v>2.5580620166566619</v>
      </c>
      <c r="BB10" s="157" t="str">
        <f t="shared" si="18"/>
        <v/>
      </c>
      <c r="BC10" s="52" t="str">
        <f t="shared" si="15"/>
        <v/>
      </c>
      <c r="BF10"/>
    </row>
    <row r="11" spans="1:58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281804.57999999984</v>
      </c>
      <c r="P11" s="154">
        <v>317780.89000000007</v>
      </c>
      <c r="Q11" s="119"/>
      <c r="R11" s="52" t="str">
        <f t="shared" si="16"/>
        <v/>
      </c>
      <c r="T11" s="109" t="s">
        <v>77</v>
      </c>
      <c r="U11" s="117">
        <v>47205.19600000004</v>
      </c>
      <c r="V11" s="154">
        <v>52842.769000000008</v>
      </c>
      <c r="W11" s="154">
        <v>54431.923000000046</v>
      </c>
      <c r="X11" s="154">
        <v>55981.48</v>
      </c>
      <c r="Y11" s="154">
        <v>55053.410000000054</v>
      </c>
      <c r="Z11" s="154">
        <v>55267.650999999962</v>
      </c>
      <c r="AA11" s="154">
        <v>56035.015999999938</v>
      </c>
      <c r="AB11" s="154">
        <v>66317.002000000022</v>
      </c>
      <c r="AC11" s="154">
        <v>64324.446000000004</v>
      </c>
      <c r="AD11" s="154">
        <v>68453.83000000006</v>
      </c>
      <c r="AE11" s="154">
        <v>58256.008000000045</v>
      </c>
      <c r="AF11" s="154">
        <v>77143.060999999987</v>
      </c>
      <c r="AG11" s="154">
        <v>76795.082000000068</v>
      </c>
      <c r="AH11" s="154">
        <v>80880.13800000005</v>
      </c>
      <c r="AI11" s="154">
        <v>82181.264999999985</v>
      </c>
      <c r="AJ11" s="119"/>
      <c r="AK11" s="52" t="str">
        <f t="shared" si="17"/>
        <v/>
      </c>
      <c r="AM11" s="125">
        <f t="shared" si="0"/>
        <v>2.1262291584914967</v>
      </c>
      <c r="AN11" s="157">
        <f t="shared" si="1"/>
        <v>2.002429656596763</v>
      </c>
      <c r="AO11" s="157">
        <f t="shared" si="2"/>
        <v>1.8193057382846511</v>
      </c>
      <c r="AP11" s="157">
        <f t="shared" si="3"/>
        <v>2.185868487837185</v>
      </c>
      <c r="AQ11" s="157">
        <f t="shared" si="4"/>
        <v>2.3852155258597914</v>
      </c>
      <c r="AR11" s="157">
        <f t="shared" si="5"/>
        <v>2.5507512851796084</v>
      </c>
      <c r="AS11" s="157">
        <f t="shared" si="6"/>
        <v>2.366321896458973</v>
      </c>
      <c r="AT11" s="157">
        <f t="shared" si="7"/>
        <v>2.5482684497769559</v>
      </c>
      <c r="AU11" s="157">
        <f t="shared" si="8"/>
        <v>2.4539413651554569</v>
      </c>
      <c r="AV11" s="157">
        <f t="shared" si="9"/>
        <v>2.4313423085868151</v>
      </c>
      <c r="AW11" s="157">
        <f t="shared" si="10"/>
        <v>2.5396170129380713</v>
      </c>
      <c r="AX11" s="157">
        <f t="shared" si="11"/>
        <v>2.6771552456955945</v>
      </c>
      <c r="AY11" s="157">
        <f t="shared" si="12"/>
        <v>2.7793900961672646</v>
      </c>
      <c r="AZ11" s="157">
        <f t="shared" si="13"/>
        <v>2.8700789036146994</v>
      </c>
      <c r="BA11" s="157">
        <f t="shared" si="14"/>
        <v>2.586098396288083</v>
      </c>
      <c r="BB11" s="157" t="str">
        <f t="shared" si="18"/>
        <v/>
      </c>
      <c r="BC11" s="52" t="str">
        <f t="shared" si="15"/>
        <v/>
      </c>
      <c r="BF11"/>
    </row>
    <row r="12" spans="1:58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308172.17000000016</v>
      </c>
      <c r="P12" s="154">
        <v>284314.72000000003</v>
      </c>
      <c r="Q12" s="119"/>
      <c r="R12" s="52" t="str">
        <f t="shared" si="16"/>
        <v/>
      </c>
      <c r="T12" s="109" t="s">
        <v>78</v>
      </c>
      <c r="U12" s="117">
        <v>45837.497000000039</v>
      </c>
      <c r="V12" s="154">
        <v>51105.701000000001</v>
      </c>
      <c r="W12" s="154">
        <v>50899.00499999999</v>
      </c>
      <c r="X12" s="154">
        <v>50438.382000000049</v>
      </c>
      <c r="Y12" s="154">
        <v>52151.921999999926</v>
      </c>
      <c r="Z12" s="154">
        <v>56091.163000000008</v>
      </c>
      <c r="AA12" s="154">
        <v>52714.073000000055</v>
      </c>
      <c r="AB12" s="154">
        <v>64528.730000000025</v>
      </c>
      <c r="AC12" s="154">
        <v>62742.375</v>
      </c>
      <c r="AD12" s="154">
        <v>55571.388000000043</v>
      </c>
      <c r="AE12" s="154">
        <v>66351.210999999865</v>
      </c>
      <c r="AF12" s="154">
        <v>74866.905999999974</v>
      </c>
      <c r="AG12" s="154">
        <v>70242.043000000034</v>
      </c>
      <c r="AH12" s="154">
        <v>86964.571999999942</v>
      </c>
      <c r="AI12" s="154">
        <v>73361.141999999978</v>
      </c>
      <c r="AJ12" s="119"/>
      <c r="AK12" s="52" t="str">
        <f t="shared" si="17"/>
        <v/>
      </c>
      <c r="AM12" s="125">
        <f t="shared" si="0"/>
        <v>2.1252476751168277</v>
      </c>
      <c r="AN12" s="157">
        <f t="shared" si="1"/>
        <v>1.7129022487361378</v>
      </c>
      <c r="AO12" s="157">
        <f t="shared" si="2"/>
        <v>2.0922422702776888</v>
      </c>
      <c r="AP12" s="157">
        <f t="shared" si="3"/>
        <v>2.0813550369561726</v>
      </c>
      <c r="AQ12" s="157">
        <f t="shared" si="4"/>
        <v>2.2743829617096525</v>
      </c>
      <c r="AR12" s="157">
        <f t="shared" si="5"/>
        <v>2.4641236916121563</v>
      </c>
      <c r="AS12" s="157">
        <f t="shared" si="6"/>
        <v>2.5007264402426213</v>
      </c>
      <c r="AT12" s="157">
        <f t="shared" si="7"/>
        <v>2.3116884391665402</v>
      </c>
      <c r="AU12" s="157">
        <f t="shared" si="8"/>
        <v>2.469446771188716</v>
      </c>
      <c r="AV12" s="157">
        <f t="shared" si="9"/>
        <v>2.5871582389737058</v>
      </c>
      <c r="AW12" s="157">
        <f t="shared" si="10"/>
        <v>2.4550371392053902</v>
      </c>
      <c r="AX12" s="157">
        <f t="shared" si="11"/>
        <v>2.6719132835338306</v>
      </c>
      <c r="AY12" s="157">
        <f t="shared" si="12"/>
        <v>2.7583348749688739</v>
      </c>
      <c r="AZ12" s="157">
        <f t="shared" si="13"/>
        <v>2.8219476145428675</v>
      </c>
      <c r="BA12" s="157">
        <f t="shared" si="14"/>
        <v>2.580279417119169</v>
      </c>
      <c r="BB12" s="157" t="str">
        <f t="shared" si="18"/>
        <v/>
      </c>
      <c r="BC12" s="52" t="str">
        <f t="shared" si="15"/>
        <v/>
      </c>
      <c r="BF12"/>
    </row>
    <row r="13" spans="1:58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298746.17000000022</v>
      </c>
      <c r="P13" s="154">
        <v>349205.55999999994</v>
      </c>
      <c r="Q13" s="119"/>
      <c r="R13" s="52" t="str">
        <f t="shared" si="16"/>
        <v/>
      </c>
      <c r="T13" s="109" t="s">
        <v>79</v>
      </c>
      <c r="U13" s="117">
        <v>54364.509000000027</v>
      </c>
      <c r="V13" s="154">
        <v>59788.318999999996</v>
      </c>
      <c r="W13" s="154">
        <v>62714.63899999993</v>
      </c>
      <c r="X13" s="154">
        <v>65018.055000000037</v>
      </c>
      <c r="Y13" s="154">
        <v>69122.01800000004</v>
      </c>
      <c r="Z13" s="154">
        <v>69013.110000000117</v>
      </c>
      <c r="AA13" s="154">
        <v>62444.103999999985</v>
      </c>
      <c r="AB13" s="154">
        <v>64721.649999999972</v>
      </c>
      <c r="AC13" s="154">
        <v>68976.123999999996</v>
      </c>
      <c r="AD13" s="154">
        <v>78608.732000000018</v>
      </c>
      <c r="AE13" s="154">
        <v>87158.587</v>
      </c>
      <c r="AF13" s="154">
        <v>82708.234000000084</v>
      </c>
      <c r="AG13" s="154">
        <v>82133.286000000095</v>
      </c>
      <c r="AH13" s="154">
        <v>86869.535000000062</v>
      </c>
      <c r="AI13" s="154">
        <v>92099.847999999882</v>
      </c>
      <c r="AJ13" s="119"/>
      <c r="AK13" s="52" t="str">
        <f t="shared" si="17"/>
        <v/>
      </c>
      <c r="AM13" s="125">
        <f t="shared" si="0"/>
        <v>2.1864809384518056</v>
      </c>
      <c r="AN13" s="157">
        <f t="shared" si="1"/>
        <v>1.9843699011975713</v>
      </c>
      <c r="AO13" s="157">
        <f t="shared" si="2"/>
        <v>2.0751386502696381</v>
      </c>
      <c r="AP13" s="157">
        <f t="shared" si="3"/>
        <v>2.3959707793373171</v>
      </c>
      <c r="AQ13" s="157">
        <f t="shared" si="4"/>
        <v>2.4667140890976693</v>
      </c>
      <c r="AR13" s="157">
        <f t="shared" si="5"/>
        <v>2.5672378814237335</v>
      </c>
      <c r="AS13" s="157">
        <f t="shared" si="6"/>
        <v>2.490392697231901</v>
      </c>
      <c r="AT13" s="157">
        <f t="shared" si="7"/>
        <v>2.5511980707253517</v>
      </c>
      <c r="AU13" s="157">
        <f t="shared" si="8"/>
        <v>2.6795199171034727</v>
      </c>
      <c r="AV13" s="157">
        <f t="shared" si="9"/>
        <v>2.8518461439559442</v>
      </c>
      <c r="AW13" s="157">
        <f t="shared" si="10"/>
        <v>2.6132072725214295</v>
      </c>
      <c r="AX13" s="157">
        <f t="shared" si="11"/>
        <v>2.892545599396791</v>
      </c>
      <c r="AY13" s="157">
        <f t="shared" si="12"/>
        <v>2.7745244058184837</v>
      </c>
      <c r="AZ13" s="157">
        <f t="shared" si="13"/>
        <v>2.9078041402170944</v>
      </c>
      <c r="BA13" s="157">
        <f t="shared" si="14"/>
        <v>2.6374106987299943</v>
      </c>
      <c r="BB13" s="157" t="str">
        <f t="shared" si="18"/>
        <v/>
      </c>
      <c r="BC13" s="52" t="str">
        <f t="shared" si="15"/>
        <v/>
      </c>
      <c r="BF13"/>
    </row>
    <row r="14" spans="1:58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265322.09000000003</v>
      </c>
      <c r="P14" s="154">
        <v>267506.98999999993</v>
      </c>
      <c r="Q14" s="119"/>
      <c r="R14" s="52" t="str">
        <f t="shared" si="16"/>
        <v/>
      </c>
      <c r="T14" s="109" t="s">
        <v>80</v>
      </c>
      <c r="U14" s="117">
        <v>39184.329000000012</v>
      </c>
      <c r="V14" s="154">
        <v>43186.20999999997</v>
      </c>
      <c r="W14" s="154">
        <v>48896.256000000016</v>
      </c>
      <c r="X14" s="154">
        <v>49231.409</v>
      </c>
      <c r="Y14" s="154">
        <v>41790.908999999992</v>
      </c>
      <c r="Z14" s="154">
        <v>45062.92500000001</v>
      </c>
      <c r="AA14" s="154">
        <v>49976.91399999999</v>
      </c>
      <c r="AB14" s="154">
        <v>51045.44799999996</v>
      </c>
      <c r="AC14" s="154">
        <v>55934.430999999997</v>
      </c>
      <c r="AD14" s="154">
        <v>52837.047999999988</v>
      </c>
      <c r="AE14" s="154">
        <v>57801.853999999985</v>
      </c>
      <c r="AF14" s="154">
        <v>60956.922999999952</v>
      </c>
      <c r="AG14" s="154">
        <v>70221.736000000121</v>
      </c>
      <c r="AH14" s="154">
        <v>68408.922000000079</v>
      </c>
      <c r="AI14" s="154">
        <v>69456.588999999993</v>
      </c>
      <c r="AJ14" s="119"/>
      <c r="AK14" s="52" t="str">
        <f t="shared" si="17"/>
        <v/>
      </c>
      <c r="AM14" s="125">
        <f t="shared" si="0"/>
        <v>2.0832788291969222</v>
      </c>
      <c r="AN14" s="157">
        <f t="shared" si="1"/>
        <v>1.9606577364996127</v>
      </c>
      <c r="AO14" s="157">
        <f t="shared" si="2"/>
        <v>2.0506870516373601</v>
      </c>
      <c r="AP14" s="157">
        <f t="shared" si="3"/>
        <v>2.5521229628765663</v>
      </c>
      <c r="AQ14" s="157">
        <f t="shared" si="4"/>
        <v>2.4829514836248197</v>
      </c>
      <c r="AR14" s="157">
        <f t="shared" si="5"/>
        <v>2.412171166961671</v>
      </c>
      <c r="AS14" s="157">
        <f t="shared" si="6"/>
        <v>2.3779229668109867</v>
      </c>
      <c r="AT14" s="157">
        <f t="shared" si="7"/>
        <v>2.3666568081945454</v>
      </c>
      <c r="AU14" s="157">
        <f t="shared" si="8"/>
        <v>2.5883883813196928</v>
      </c>
      <c r="AV14" s="157">
        <f t="shared" si="9"/>
        <v>2.692927129163496</v>
      </c>
      <c r="AW14" s="157">
        <f t="shared" si="10"/>
        <v>2.6924100321383304</v>
      </c>
      <c r="AX14" s="157">
        <f t="shared" si="11"/>
        <v>2.6112707896412806</v>
      </c>
      <c r="AY14" s="157">
        <f t="shared" si="12"/>
        <v>2.8031990169006589</v>
      </c>
      <c r="AZ14" s="157">
        <f t="shared" si="13"/>
        <v>2.5783349588419147</v>
      </c>
      <c r="BA14" s="157">
        <f t="shared" si="14"/>
        <v>2.5964401528348851</v>
      </c>
      <c r="BB14" s="157" t="str">
        <f t="shared" si="18"/>
        <v/>
      </c>
      <c r="BC14" s="52" t="str">
        <f t="shared" si="15"/>
        <v/>
      </c>
      <c r="BF14"/>
    </row>
    <row r="15" spans="1:58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303137.7899999998</v>
      </c>
      <c r="O15" s="154">
        <v>266427.33999999985</v>
      </c>
      <c r="P15" s="154">
        <v>260463.89999999959</v>
      </c>
      <c r="Q15" s="119"/>
      <c r="R15" s="52" t="str">
        <f t="shared" si="16"/>
        <v/>
      </c>
      <c r="T15" s="109" t="s">
        <v>81</v>
      </c>
      <c r="U15" s="117">
        <v>64657.764999999978</v>
      </c>
      <c r="V15" s="154">
        <v>67014.460999999996</v>
      </c>
      <c r="W15" s="154">
        <v>62417.526999999995</v>
      </c>
      <c r="X15" s="154">
        <v>71596.117000000057</v>
      </c>
      <c r="Y15" s="154">
        <v>76295.819000000003</v>
      </c>
      <c r="Z15" s="154">
        <v>70793.574000000022</v>
      </c>
      <c r="AA15" s="154">
        <v>69809.002000000037</v>
      </c>
      <c r="AB15" s="154">
        <v>71866.597999999954</v>
      </c>
      <c r="AC15" s="154">
        <v>67502.441000000006</v>
      </c>
      <c r="AD15" s="154">
        <v>79059.753999999943</v>
      </c>
      <c r="AE15" s="154">
        <v>84581.715000000026</v>
      </c>
      <c r="AF15" s="154">
        <v>88913.320999999953</v>
      </c>
      <c r="AG15" s="154">
        <v>91382.118000000002</v>
      </c>
      <c r="AH15" s="154">
        <v>78672.270000000033</v>
      </c>
      <c r="AI15" s="154">
        <v>80482.896999999968</v>
      </c>
      <c r="AJ15" s="119"/>
      <c r="AK15" s="52" t="str">
        <f t="shared" si="17"/>
        <v/>
      </c>
      <c r="AM15" s="125">
        <f t="shared" si="0"/>
        <v>2.3402438787802988</v>
      </c>
      <c r="AN15" s="157">
        <f t="shared" si="1"/>
        <v>2.3010716250400503</v>
      </c>
      <c r="AO15" s="157">
        <f t="shared" si="2"/>
        <v>2.1104096683178226</v>
      </c>
      <c r="AP15" s="157">
        <f t="shared" si="3"/>
        <v>2.4637385633402213</v>
      </c>
      <c r="AQ15" s="157">
        <f t="shared" si="4"/>
        <v>2.6288264096656837</v>
      </c>
      <c r="AR15" s="157">
        <f t="shared" si="5"/>
        <v>2.843968041021137</v>
      </c>
      <c r="AS15" s="157">
        <f t="shared" si="6"/>
        <v>2.6652096442033595</v>
      </c>
      <c r="AT15" s="157">
        <f t="shared" si="7"/>
        <v>2.6833525804324183</v>
      </c>
      <c r="AU15" s="157">
        <f t="shared" si="8"/>
        <v>3.0726538461976149</v>
      </c>
      <c r="AV15" s="157">
        <f t="shared" si="9"/>
        <v>2.9712234274142202</v>
      </c>
      <c r="AW15" s="157">
        <f t="shared" si="10"/>
        <v>2.8075519891125729</v>
      </c>
      <c r="AX15" s="157">
        <f t="shared" si="11"/>
        <v>3.1714652057141453</v>
      </c>
      <c r="AY15" s="157">
        <f t="shared" si="12"/>
        <v>3.0145406153419558</v>
      </c>
      <c r="AZ15" s="157">
        <f t="shared" si="13"/>
        <v>2.952860243246811</v>
      </c>
      <c r="BA15" s="157">
        <f t="shared" si="14"/>
        <v>3.0899827960803816</v>
      </c>
      <c r="BB15" s="157" t="str">
        <f t="shared" si="18"/>
        <v/>
      </c>
      <c r="BC15" s="52" t="str">
        <f t="shared" si="15"/>
        <v/>
      </c>
      <c r="BF15"/>
    </row>
    <row r="16" spans="1:58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54">
        <v>281897.69999999978</v>
      </c>
      <c r="P16" s="154">
        <v>348888.82000000018</v>
      </c>
      <c r="Q16" s="119"/>
      <c r="R16" s="52" t="str">
        <f t="shared" si="16"/>
        <v/>
      </c>
      <c r="T16" s="109" t="s">
        <v>82</v>
      </c>
      <c r="U16" s="117">
        <v>62505.198999999993</v>
      </c>
      <c r="V16" s="154">
        <v>72259.178000000014</v>
      </c>
      <c r="W16" s="154">
        <v>85069.483999999968</v>
      </c>
      <c r="X16" s="154">
        <v>87588.735000000001</v>
      </c>
      <c r="Y16" s="154">
        <v>89099.010000000038</v>
      </c>
      <c r="Z16" s="154">
        <v>82030.592000000048</v>
      </c>
      <c r="AA16" s="154">
        <v>76031.939000000013</v>
      </c>
      <c r="AB16" s="154">
        <v>87843.296000000017</v>
      </c>
      <c r="AC16" s="154">
        <v>92024.978000000003</v>
      </c>
      <c r="AD16" s="154">
        <v>97269.096999999994</v>
      </c>
      <c r="AE16" s="154">
        <v>96078.873000000051</v>
      </c>
      <c r="AF16" s="154">
        <v>90636.669000000067</v>
      </c>
      <c r="AG16" s="154">
        <v>94985.397999999841</v>
      </c>
      <c r="AH16" s="154">
        <v>88050.622999999963</v>
      </c>
      <c r="AI16" s="154">
        <v>109676.39299999998</v>
      </c>
      <c r="AJ16" s="119"/>
      <c r="AK16" s="52" t="str">
        <f t="shared" si="17"/>
        <v/>
      </c>
      <c r="AM16" s="125">
        <f t="shared" si="0"/>
        <v>2.8617823721817981</v>
      </c>
      <c r="AN16" s="157">
        <f t="shared" si="1"/>
        <v>2.6823720233953323</v>
      </c>
      <c r="AO16" s="157">
        <f t="shared" si="2"/>
        <v>2.3776029173339523</v>
      </c>
      <c r="AP16" s="157">
        <f t="shared" si="3"/>
        <v>2.8384834236201706</v>
      </c>
      <c r="AQ16" s="157">
        <f t="shared" si="4"/>
        <v>2.9174959328967214</v>
      </c>
      <c r="AR16" s="157">
        <f t="shared" si="5"/>
        <v>2.9448790330469983</v>
      </c>
      <c r="AS16" s="157">
        <f t="shared" si="6"/>
        <v>3.0471368384839841</v>
      </c>
      <c r="AT16" s="157">
        <f t="shared" si="7"/>
        <v>2.81755682597454</v>
      </c>
      <c r="AU16" s="157">
        <f t="shared" si="8"/>
        <v>3.1437436429064385</v>
      </c>
      <c r="AV16" s="157">
        <f t="shared" si="9"/>
        <v>3.0244562846496557</v>
      </c>
      <c r="AW16" s="157">
        <f t="shared" si="10"/>
        <v>2.9794887332109155</v>
      </c>
      <c r="AX16" s="157">
        <f t="shared" si="11"/>
        <v>3.0799779092495196</v>
      </c>
      <c r="AY16" s="157">
        <f t="shared" si="12"/>
        <v>3.1816049906489896</v>
      </c>
      <c r="AZ16" s="157">
        <f t="shared" si="13"/>
        <v>3.1234956156080744</v>
      </c>
      <c r="BA16" s="157">
        <f t="shared" si="14"/>
        <v>3.1435915028747532</v>
      </c>
      <c r="BB16" s="157" t="str">
        <f t="shared" si="18"/>
        <v/>
      </c>
      <c r="BC16" s="52" t="str">
        <f t="shared" si="15"/>
        <v/>
      </c>
      <c r="BF16"/>
    </row>
    <row r="17" spans="1:58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339529.76000000094</v>
      </c>
      <c r="O17" s="154">
        <v>295756.67</v>
      </c>
      <c r="P17" s="154">
        <v>303973.39000000036</v>
      </c>
      <c r="Q17" s="119"/>
      <c r="R17" s="52" t="str">
        <f t="shared" si="16"/>
        <v/>
      </c>
      <c r="T17" s="109" t="s">
        <v>83</v>
      </c>
      <c r="U17" s="117">
        <v>75798.92399999997</v>
      </c>
      <c r="V17" s="154">
        <v>78510.058999999979</v>
      </c>
      <c r="W17" s="154">
        <v>82860.765000000043</v>
      </c>
      <c r="X17" s="154">
        <v>82287.181999999913</v>
      </c>
      <c r="Y17" s="154">
        <v>81224.970999999918</v>
      </c>
      <c r="Z17" s="154">
        <v>82936.982000000047</v>
      </c>
      <c r="AA17" s="154">
        <v>94068.771999999837</v>
      </c>
      <c r="AB17" s="154">
        <v>90812.540999999997</v>
      </c>
      <c r="AC17" s="154">
        <v>85853.54</v>
      </c>
      <c r="AD17" s="154">
        <v>81718.175000000017</v>
      </c>
      <c r="AE17" s="154">
        <v>93299.05299999984</v>
      </c>
      <c r="AF17" s="154">
        <v>97861.879000000015</v>
      </c>
      <c r="AG17" s="154">
        <v>103988.54699999987</v>
      </c>
      <c r="AH17" s="154">
        <v>93005.014999999941</v>
      </c>
      <c r="AI17" s="154">
        <v>91779.426000000123</v>
      </c>
      <c r="AJ17" s="119"/>
      <c r="AK17" s="52" t="str">
        <f t="shared" si="17"/>
        <v/>
      </c>
      <c r="AM17" s="125">
        <f t="shared" si="0"/>
        <v>2.669050065963094</v>
      </c>
      <c r="AN17" s="157">
        <f t="shared" si="1"/>
        <v>2.3028660849619373</v>
      </c>
      <c r="AO17" s="157">
        <f t="shared" si="2"/>
        <v>2.6914981115024137</v>
      </c>
      <c r="AP17" s="157">
        <f t="shared" si="3"/>
        <v>2.8730237814491453</v>
      </c>
      <c r="AQ17" s="157">
        <f t="shared" si="4"/>
        <v>2.9620463358662326</v>
      </c>
      <c r="AR17" s="157">
        <f t="shared" si="5"/>
        <v>3.0321397672069845</v>
      </c>
      <c r="AS17" s="157">
        <f t="shared" si="6"/>
        <v>2.9828765998250821</v>
      </c>
      <c r="AT17" s="157">
        <f t="shared" si="7"/>
        <v>2.9654866008232301</v>
      </c>
      <c r="AU17" s="157">
        <f t="shared" si="8"/>
        <v>3.1309372530978496</v>
      </c>
      <c r="AV17" s="157">
        <f t="shared" si="9"/>
        <v>2.9865809904698848</v>
      </c>
      <c r="AW17" s="157">
        <f t="shared" si="10"/>
        <v>2.92428611041833</v>
      </c>
      <c r="AX17" s="157">
        <f t="shared" si="11"/>
        <v>3.0741948943082802</v>
      </c>
      <c r="AY17" s="157">
        <f t="shared" si="12"/>
        <v>3.0627226019892806</v>
      </c>
      <c r="AZ17" s="157">
        <f t="shared" si="13"/>
        <v>3.1446464081435579</v>
      </c>
      <c r="BA17" s="157">
        <f t="shared" si="14"/>
        <v>3.0193243559905039</v>
      </c>
      <c r="BB17" s="157" t="str">
        <f t="shared" si="18"/>
        <v/>
      </c>
      <c r="BC17" s="52" t="str">
        <f t="shared" si="15"/>
        <v/>
      </c>
      <c r="BF17"/>
    </row>
    <row r="18" spans="1:58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54">
        <v>202121.92000000004</v>
      </c>
      <c r="P18" s="154">
        <v>217767.36000000036</v>
      </c>
      <c r="Q18" s="119"/>
      <c r="R18" s="52" t="str">
        <f t="shared" si="16"/>
        <v/>
      </c>
      <c r="T18" s="109" t="s">
        <v>84</v>
      </c>
      <c r="U18" s="117">
        <v>50975.751000000069</v>
      </c>
      <c r="V18" s="154">
        <v>55476.897000000012</v>
      </c>
      <c r="W18" s="154">
        <v>59634.482000000025</v>
      </c>
      <c r="X18" s="154">
        <v>54113.734999999979</v>
      </c>
      <c r="Y18" s="154">
        <v>57504.426999999996</v>
      </c>
      <c r="Z18" s="154">
        <v>58105.801000000007</v>
      </c>
      <c r="AA18" s="154">
        <v>58962.415000000001</v>
      </c>
      <c r="AB18" s="154">
        <v>64051.424999999981</v>
      </c>
      <c r="AC18" s="154">
        <v>62214.675000000003</v>
      </c>
      <c r="AD18" s="154">
        <v>64766.222999999991</v>
      </c>
      <c r="AE18" s="154">
        <v>67694.932000000001</v>
      </c>
      <c r="AF18" s="154">
        <v>68116.868000000133</v>
      </c>
      <c r="AG18" s="154">
        <v>65495.567999999992</v>
      </c>
      <c r="AH18" s="154">
        <v>62769.229999999981</v>
      </c>
      <c r="AI18" s="154">
        <v>67448.975999999966</v>
      </c>
      <c r="AJ18" s="119"/>
      <c r="AK18" s="52" t="str">
        <f t="shared" si="17"/>
        <v/>
      </c>
      <c r="AM18" s="125">
        <f t="shared" si="0"/>
        <v>2.2548834482403852</v>
      </c>
      <c r="AN18" s="157">
        <f t="shared" si="1"/>
        <v>2.1516429593261281</v>
      </c>
      <c r="AO18" s="157">
        <f t="shared" si="2"/>
        <v>2.0069789019200899</v>
      </c>
      <c r="AP18" s="157">
        <f t="shared" si="3"/>
        <v>2.825221445579241</v>
      </c>
      <c r="AQ18" s="157">
        <f t="shared" si="4"/>
        <v>2.7760233480831014</v>
      </c>
      <c r="AR18" s="157">
        <f t="shared" si="5"/>
        <v>2.9152211882609924</v>
      </c>
      <c r="AS18" s="157">
        <f t="shared" si="6"/>
        <v>3.0734340293504063</v>
      </c>
      <c r="AT18" s="157">
        <f t="shared" si="7"/>
        <v>2.6629725829269866</v>
      </c>
      <c r="AU18" s="157">
        <f t="shared" si="8"/>
        <v>3.1881825143199927</v>
      </c>
      <c r="AV18" s="157">
        <f t="shared" si="9"/>
        <v>3.0273435971735125</v>
      </c>
      <c r="AW18" s="157">
        <f t="shared" si="10"/>
        <v>2.9794259417924462</v>
      </c>
      <c r="AX18" s="157">
        <f t="shared" si="11"/>
        <v>2.8390637794244484</v>
      </c>
      <c r="AY18" s="157">
        <f t="shared" si="12"/>
        <v>3.0190129095735259</v>
      </c>
      <c r="AZ18" s="157">
        <f t="shared" si="13"/>
        <v>3.1055132466582531</v>
      </c>
      <c r="BA18" s="157">
        <f t="shared" si="14"/>
        <v>3.0972950216230681</v>
      </c>
      <c r="BB18" s="157" t="str">
        <f t="shared" si="18"/>
        <v/>
      </c>
      <c r="BC18" s="52" t="str">
        <f t="shared" si="15"/>
        <v/>
      </c>
      <c r="BF18" s="105"/>
    </row>
    <row r="19" spans="1:58" ht="20.100000000000001" customHeight="1" thickBot="1" x14ac:dyDescent="0.3">
      <c r="A19" s="201" t="s">
        <v>145</v>
      </c>
      <c r="B19" s="167">
        <f>B7+B8</f>
        <v>324282.5299999998</v>
      </c>
      <c r="C19" s="168">
        <f t="shared" ref="C19:Q19" si="19">C7+C8</f>
        <v>371531.20999999996</v>
      </c>
      <c r="D19" s="168">
        <f t="shared" si="19"/>
        <v>469386.43999999983</v>
      </c>
      <c r="E19" s="168">
        <f t="shared" si="19"/>
        <v>473940.06000000006</v>
      </c>
      <c r="F19" s="168">
        <f t="shared" si="19"/>
        <v>416113.35</v>
      </c>
      <c r="G19" s="168">
        <f t="shared" si="19"/>
        <v>374840.10999999969</v>
      </c>
      <c r="H19" s="168">
        <f t="shared" si="19"/>
        <v>351454.62999999995</v>
      </c>
      <c r="I19" s="168">
        <f t="shared" si="19"/>
        <v>380496.15999999992</v>
      </c>
      <c r="J19" s="168">
        <f t="shared" si="19"/>
        <v>457359.19</v>
      </c>
      <c r="K19" s="168">
        <f t="shared" si="19"/>
        <v>445609.08999999997</v>
      </c>
      <c r="L19" s="168">
        <f t="shared" si="19"/>
        <v>456060.39999999979</v>
      </c>
      <c r="M19" s="168">
        <f t="shared" si="19"/>
        <v>463143.72999999934</v>
      </c>
      <c r="N19" s="168">
        <f t="shared" si="19"/>
        <v>473027.99999999977</v>
      </c>
      <c r="O19" s="168">
        <f t="shared" si="19"/>
        <v>459753.34999999986</v>
      </c>
      <c r="P19" s="168">
        <f t="shared" si="19"/>
        <v>493795.38999999955</v>
      </c>
      <c r="Q19" s="169">
        <f t="shared" si="19"/>
        <v>531123.78999999957</v>
      </c>
      <c r="R19" s="61">
        <f t="shared" si="16"/>
        <v>7.5594873415079991E-2</v>
      </c>
      <c r="S19" s="171"/>
      <c r="T19" s="170"/>
      <c r="U19" s="167">
        <f>U7+U8</f>
        <v>76657.482999999993</v>
      </c>
      <c r="V19" s="168">
        <f t="shared" ref="V19:AJ19" si="20">V7+V8</f>
        <v>82374.840999999986</v>
      </c>
      <c r="W19" s="168">
        <f t="shared" si="20"/>
        <v>90217.886999999959</v>
      </c>
      <c r="X19" s="168">
        <f t="shared" si="20"/>
        <v>97538.081000000064</v>
      </c>
      <c r="Y19" s="168">
        <f t="shared" si="20"/>
        <v>99379.73599999999</v>
      </c>
      <c r="Z19" s="168">
        <f t="shared" si="20"/>
        <v>91803.796000000002</v>
      </c>
      <c r="AA19" s="168">
        <f t="shared" si="20"/>
        <v>93192.348000000027</v>
      </c>
      <c r="AB19" s="168">
        <f t="shared" si="20"/>
        <v>97386.660999999993</v>
      </c>
      <c r="AC19" s="168">
        <f t="shared" si="20"/>
        <v>111409.201</v>
      </c>
      <c r="AD19" s="168">
        <f t="shared" si="20"/>
        <v>117857.07199999997</v>
      </c>
      <c r="AE19" s="168">
        <f t="shared" si="20"/>
        <v>118468.56499999994</v>
      </c>
      <c r="AF19" s="168">
        <f t="shared" si="20"/>
        <v>121396.2200000001</v>
      </c>
      <c r="AG19" s="168">
        <f t="shared" si="20"/>
        <v>131190.38700000002</v>
      </c>
      <c r="AH19" s="168">
        <f t="shared" si="20"/>
        <v>127796.25800000003</v>
      </c>
      <c r="AI19" s="168">
        <f t="shared" si="20"/>
        <v>137390.26700000011</v>
      </c>
      <c r="AJ19" s="169">
        <f t="shared" si="20"/>
        <v>143800.61600000013</v>
      </c>
      <c r="AK19" s="61">
        <f t="shared" si="17"/>
        <v>4.6657955763343931E-2</v>
      </c>
      <c r="AM19" s="172">
        <f t="shared" si="0"/>
        <v>2.3639103531109136</v>
      </c>
      <c r="AN19" s="173">
        <f t="shared" si="1"/>
        <v>2.2171714995356648</v>
      </c>
      <c r="AO19" s="173">
        <f t="shared" si="2"/>
        <v>1.922038629833448</v>
      </c>
      <c r="AP19" s="173">
        <f t="shared" si="3"/>
        <v>2.0580256710099594</v>
      </c>
      <c r="AQ19" s="173">
        <f t="shared" si="4"/>
        <v>2.3882852112291038</v>
      </c>
      <c r="AR19" s="173">
        <f t="shared" si="5"/>
        <v>2.4491454769875101</v>
      </c>
      <c r="AS19" s="173">
        <f t="shared" si="6"/>
        <v>2.651618161923206</v>
      </c>
      <c r="AT19" s="173">
        <f t="shared" si="7"/>
        <v>2.5594650153630987</v>
      </c>
      <c r="AU19" s="173">
        <f t="shared" si="8"/>
        <v>2.4359235243529271</v>
      </c>
      <c r="AV19" s="173">
        <f t="shared" si="9"/>
        <v>2.6448534072767678</v>
      </c>
      <c r="AW19" s="173">
        <f t="shared" si="10"/>
        <v>2.5976507716960295</v>
      </c>
      <c r="AX19" s="173">
        <f t="shared" si="11"/>
        <v>2.6211349120498788</v>
      </c>
      <c r="AY19" s="173">
        <f t="shared" si="12"/>
        <v>2.7734169436058771</v>
      </c>
      <c r="AZ19" s="173">
        <f t="shared" si="13"/>
        <v>2.7796699686908219</v>
      </c>
      <c r="BA19" s="173">
        <f t="shared" si="14"/>
        <v>2.7823319087689384</v>
      </c>
      <c r="BB19" s="156">
        <f>(AJ19/Q19)*10</f>
        <v>2.7074783451142386</v>
      </c>
      <c r="BC19" s="61">
        <f t="shared" si="15"/>
        <v>-2.6903175504973929E-2</v>
      </c>
      <c r="BF19" s="105"/>
    </row>
    <row r="20" spans="1:58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P20" si="21">SUM(E7:E9)</f>
        <v>705578.6</v>
      </c>
      <c r="F20" s="154">
        <f t="shared" si="21"/>
        <v>632916.85000000009</v>
      </c>
      <c r="G20" s="154">
        <f t="shared" si="21"/>
        <v>633325.84999999986</v>
      </c>
      <c r="H20" s="154">
        <f t="shared" si="21"/>
        <v>600973.71999999986</v>
      </c>
      <c r="I20" s="154">
        <f t="shared" si="21"/>
        <v>621189.68999999983</v>
      </c>
      <c r="J20" s="154">
        <f t="shared" si="21"/>
        <v>700212.19</v>
      </c>
      <c r="K20" s="154">
        <f t="shared" si="21"/>
        <v>677164.05</v>
      </c>
      <c r="L20" s="154">
        <f t="shared" si="21"/>
        <v>711594.16999999958</v>
      </c>
      <c r="M20" s="154">
        <f t="shared" si="21"/>
        <v>777932.75999999954</v>
      </c>
      <c r="N20" s="154">
        <f t="shared" si="21"/>
        <v>755568.75999999954</v>
      </c>
      <c r="O20" s="154">
        <f t="shared" ref="O20" si="22">SUM(O7:O9)</f>
        <v>747401.82999999961</v>
      </c>
      <c r="P20" s="154">
        <f t="shared" si="21"/>
        <v>786934.19999999972</v>
      </c>
      <c r="Q20" s="119" t="str">
        <f>IF(Q9="","",SUM(Q7:Q9))</f>
        <v/>
      </c>
      <c r="R20" s="61" t="str">
        <f t="shared" si="16"/>
        <v/>
      </c>
      <c r="T20" s="109" t="s">
        <v>85</v>
      </c>
      <c r="U20" s="117">
        <f t="shared" ref="U20:AI20" si="23">SUM(U7:U9)</f>
        <v>127825.96000000005</v>
      </c>
      <c r="V20" s="154">
        <f t="shared" si="23"/>
        <v>131829.77699999997</v>
      </c>
      <c r="W20" s="154">
        <f t="shared" si="23"/>
        <v>147637.00799999994</v>
      </c>
      <c r="X20" s="154">
        <f t="shared" si="23"/>
        <v>147798.02600000007</v>
      </c>
      <c r="Y20" s="154">
        <f t="shared" si="23"/>
        <v>150261.35799999989</v>
      </c>
      <c r="Z20" s="154">
        <f t="shared" si="23"/>
        <v>154060.902</v>
      </c>
      <c r="AA20" s="154">
        <f t="shared" si="23"/>
        <v>149616.23400000005</v>
      </c>
      <c r="AB20" s="154">
        <f t="shared" si="23"/>
        <v>163461.9059999999</v>
      </c>
      <c r="AC20" s="154">
        <f t="shared" si="23"/>
        <v>175986.76699999999</v>
      </c>
      <c r="AD20" s="154">
        <f t="shared" si="23"/>
        <v>179661.59399999992</v>
      </c>
      <c r="AE20" s="154">
        <f t="shared" si="23"/>
        <v>185422.15799999988</v>
      </c>
      <c r="AF20" s="154">
        <f t="shared" si="23"/>
        <v>208515.4380000002</v>
      </c>
      <c r="AG20" s="154">
        <f t="shared" si="23"/>
        <v>211263.07400000002</v>
      </c>
      <c r="AH20" s="154">
        <f t="shared" ref="AH20" si="24">SUM(AH7:AH9)</f>
        <v>210042.29800000007</v>
      </c>
      <c r="AI20" s="154">
        <f t="shared" si="23"/>
        <v>214581.02500000031</v>
      </c>
      <c r="AJ20" s="119" t="str">
        <f>IF(AJ9="","",SUM(AJ7:AJ9))</f>
        <v/>
      </c>
      <c r="AK20" s="61" t="str">
        <f t="shared" si="17"/>
        <v/>
      </c>
      <c r="AM20" s="124">
        <f t="shared" si="0"/>
        <v>2.2349763291863489</v>
      </c>
      <c r="AN20" s="156">
        <f t="shared" si="1"/>
        <v>2.1937846678638007</v>
      </c>
      <c r="AO20" s="156">
        <f t="shared" si="2"/>
        <v>1.9026467675130263</v>
      </c>
      <c r="AP20" s="156">
        <f t="shared" si="3"/>
        <v>2.094706755562032</v>
      </c>
      <c r="AQ20" s="156">
        <f t="shared" si="4"/>
        <v>2.3741089844582248</v>
      </c>
      <c r="AR20" s="156">
        <f t="shared" si="5"/>
        <v>2.4325693006214739</v>
      </c>
      <c r="AS20" s="156">
        <f t="shared" si="6"/>
        <v>2.4895636701052433</v>
      </c>
      <c r="AT20" s="156">
        <f t="shared" si="7"/>
        <v>2.6314330168615636</v>
      </c>
      <c r="AU20" s="156">
        <f t="shared" si="8"/>
        <v>2.5133348078387496</v>
      </c>
      <c r="AV20" s="156">
        <f t="shared" si="9"/>
        <v>2.6531472543470063</v>
      </c>
      <c r="AW20" s="156">
        <f t="shared" si="10"/>
        <v>2.6057290210795294</v>
      </c>
      <c r="AX20" s="156">
        <f t="shared" si="11"/>
        <v>2.6803786743728382</v>
      </c>
      <c r="AY20" s="156">
        <f t="shared" si="12"/>
        <v>2.7960800549773941</v>
      </c>
      <c r="AZ20" s="156">
        <f t="shared" si="13"/>
        <v>2.8102994877601537</v>
      </c>
      <c r="BA20" s="156">
        <f t="shared" si="14"/>
        <v>2.726797551815646</v>
      </c>
      <c r="BB20" s="302" t="str">
        <f>IF(AJ20="","",(AJ20/Q20)*10)</f>
        <v/>
      </c>
      <c r="BC20" s="61" t="str">
        <f t="shared" si="15"/>
        <v/>
      </c>
      <c r="BF20" s="105"/>
    </row>
    <row r="21" spans="1:58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P21" si="25">SUM(E10:E12)</f>
        <v>793642.10999999975</v>
      </c>
      <c r="F21" s="154">
        <f t="shared" si="25"/>
        <v>677732</v>
      </c>
      <c r="G21" s="154">
        <f t="shared" si="25"/>
        <v>708901.94999999972</v>
      </c>
      <c r="H21" s="154">
        <f t="shared" si="25"/>
        <v>698966.54999999958</v>
      </c>
      <c r="I21" s="154">
        <f t="shared" si="25"/>
        <v>764650.08000000054</v>
      </c>
      <c r="J21" s="154">
        <f t="shared" si="25"/>
        <v>796480.04999999993</v>
      </c>
      <c r="K21" s="154">
        <f t="shared" si="25"/>
        <v>738948.75000000023</v>
      </c>
      <c r="L21" s="154">
        <f t="shared" si="25"/>
        <v>721584.67999999924</v>
      </c>
      <c r="M21" s="154">
        <f t="shared" si="25"/>
        <v>857827.72000000044</v>
      </c>
      <c r="N21" s="154">
        <f t="shared" si="25"/>
        <v>793316.29000000039</v>
      </c>
      <c r="O21" s="154">
        <f t="shared" ref="O21" si="26">SUM(O10:O12)</f>
        <v>832278.08000000007</v>
      </c>
      <c r="P21" s="154">
        <f t="shared" si="25"/>
        <v>932268.52000000025</v>
      </c>
      <c r="Q21" s="119" t="str">
        <f>IF(Q12="","",SUM(Q10:Q12))</f>
        <v/>
      </c>
      <c r="R21" s="52" t="str">
        <f t="shared" si="16"/>
        <v/>
      </c>
      <c r="T21" s="109" t="s">
        <v>86</v>
      </c>
      <c r="U21" s="117">
        <f t="shared" ref="U21:AI21" si="27">SUM(U10:U12)</f>
        <v>139067.76800000004</v>
      </c>
      <c r="V21" s="154">
        <f t="shared" si="27"/>
        <v>148853.359</v>
      </c>
      <c r="W21" s="154">
        <f t="shared" si="27"/>
        <v>154274.67400000006</v>
      </c>
      <c r="X21" s="154">
        <f t="shared" si="27"/>
        <v>163160.30300000007</v>
      </c>
      <c r="Y21" s="154">
        <f t="shared" si="27"/>
        <v>160986.291</v>
      </c>
      <c r="Z21" s="154">
        <f t="shared" si="27"/>
        <v>173530.01899999991</v>
      </c>
      <c r="AA21" s="154">
        <f t="shared" si="27"/>
        <v>163064.24500000002</v>
      </c>
      <c r="AB21" s="154">
        <f t="shared" si="27"/>
        <v>184238.13600000006</v>
      </c>
      <c r="AC21" s="154">
        <f t="shared" si="27"/>
        <v>191848.58100000001</v>
      </c>
      <c r="AD21" s="154">
        <f t="shared" si="27"/>
        <v>185481.71500000003</v>
      </c>
      <c r="AE21" s="154">
        <f t="shared" si="27"/>
        <v>184152.50399999987</v>
      </c>
      <c r="AF21" s="154">
        <f t="shared" si="27"/>
        <v>229727.8189999999</v>
      </c>
      <c r="AG21" s="154">
        <f t="shared" si="27"/>
        <v>219493.56100000002</v>
      </c>
      <c r="AH21" s="154">
        <f t="shared" ref="AH21" si="28">SUM(AH10:AH12)</f>
        <v>236814.40700000006</v>
      </c>
      <c r="AI21" s="154">
        <f t="shared" si="27"/>
        <v>240002.68499999988</v>
      </c>
      <c r="AJ21" s="119" t="str">
        <f>IF(AJ12="","",SUM(AJ10:AJ12))</f>
        <v/>
      </c>
      <c r="AK21" s="52" t="str">
        <f t="shared" si="17"/>
        <v/>
      </c>
      <c r="AM21" s="125">
        <f t="shared" si="0"/>
        <v>2.1295761374124362</v>
      </c>
      <c r="AN21" s="157">
        <f t="shared" si="1"/>
        <v>1.8682540841014164</v>
      </c>
      <c r="AO21" s="157">
        <f t="shared" si="2"/>
        <v>1.9590101948490086</v>
      </c>
      <c r="AP21" s="157">
        <f t="shared" si="3"/>
        <v>2.0558423115930697</v>
      </c>
      <c r="AQ21" s="157">
        <f t="shared" si="4"/>
        <v>2.3753680068227561</v>
      </c>
      <c r="AR21" s="157">
        <f t="shared" si="5"/>
        <v>2.4478705270877024</v>
      </c>
      <c r="AS21" s="157">
        <f t="shared" si="6"/>
        <v>2.3329334572591511</v>
      </c>
      <c r="AT21" s="157">
        <f t="shared" si="7"/>
        <v>2.4094437549787471</v>
      </c>
      <c r="AU21" s="157">
        <f t="shared" si="8"/>
        <v>2.4087054157853673</v>
      </c>
      <c r="AV21" s="157">
        <f t="shared" si="9"/>
        <v>2.5100754957634068</v>
      </c>
      <c r="AW21" s="157">
        <f t="shared" si="10"/>
        <v>2.5520567315813865</v>
      </c>
      <c r="AX21" s="157">
        <f t="shared" si="11"/>
        <v>2.6780181339908178</v>
      </c>
      <c r="AY21" s="157">
        <f t="shared" si="12"/>
        <v>2.7667849982004009</v>
      </c>
      <c r="AZ21" s="157">
        <f t="shared" si="13"/>
        <v>2.8453759950039781</v>
      </c>
      <c r="BA21" s="157">
        <f t="shared" si="14"/>
        <v>2.5743943922937547</v>
      </c>
      <c r="BB21" s="303" t="str">
        <f t="shared" ref="BB21:BB23" si="29">IF(AJ21="","",(AJ21/Q21)*10)</f>
        <v/>
      </c>
      <c r="BC21" s="52" t="str">
        <f t="shared" si="15"/>
        <v/>
      </c>
      <c r="BF21" s="105"/>
    </row>
    <row r="22" spans="1:58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P22" si="30">SUM(E13:E15)</f>
        <v>754867.37999999942</v>
      </c>
      <c r="F22" s="154">
        <f t="shared" si="30"/>
        <v>738758.1099999994</v>
      </c>
      <c r="G22" s="154">
        <f t="shared" si="30"/>
        <v>704562.56</v>
      </c>
      <c r="H22" s="154">
        <f t="shared" si="30"/>
        <v>722837.31000000017</v>
      </c>
      <c r="I22" s="154">
        <f t="shared" si="30"/>
        <v>737201</v>
      </c>
      <c r="J22" s="154">
        <f t="shared" si="30"/>
        <v>693204.98</v>
      </c>
      <c r="K22" s="154">
        <f t="shared" si="30"/>
        <v>737933.16</v>
      </c>
      <c r="L22" s="154">
        <f t="shared" si="30"/>
        <v>849480.53000000073</v>
      </c>
      <c r="M22" s="154">
        <f t="shared" si="30"/>
        <v>799727.64999999991</v>
      </c>
      <c r="N22" s="154">
        <f t="shared" si="30"/>
        <v>849670.03999999946</v>
      </c>
      <c r="O22" s="154">
        <f t="shared" ref="O22" si="31">SUM(O13:O15)</f>
        <v>830495.60000000009</v>
      </c>
      <c r="P22" s="154">
        <f t="shared" si="30"/>
        <v>877176.44999999937</v>
      </c>
      <c r="Q22" s="119" t="str">
        <f>IF(Q15="","",SUM(Q13:Q15))</f>
        <v/>
      </c>
      <c r="R22" s="52" t="str">
        <f t="shared" si="16"/>
        <v/>
      </c>
      <c r="T22" s="109" t="s">
        <v>87</v>
      </c>
      <c r="U22" s="117">
        <f t="shared" ref="U22:AI22" si="32">SUM(U13:U15)</f>
        <v>158206.60300000003</v>
      </c>
      <c r="V22" s="154">
        <f t="shared" si="32"/>
        <v>169988.98999999996</v>
      </c>
      <c r="W22" s="154">
        <f t="shared" si="32"/>
        <v>174028.42199999993</v>
      </c>
      <c r="X22" s="154">
        <f t="shared" si="32"/>
        <v>185845.58100000009</v>
      </c>
      <c r="Y22" s="154">
        <f t="shared" si="32"/>
        <v>187208.74600000004</v>
      </c>
      <c r="Z22" s="154">
        <f t="shared" si="32"/>
        <v>184869.60900000014</v>
      </c>
      <c r="AA22" s="154">
        <f t="shared" si="32"/>
        <v>182230.02000000002</v>
      </c>
      <c r="AB22" s="154">
        <f t="shared" si="32"/>
        <v>187633.69599999988</v>
      </c>
      <c r="AC22" s="154">
        <f t="shared" si="32"/>
        <v>192412.99599999998</v>
      </c>
      <c r="AD22" s="154">
        <f t="shared" si="32"/>
        <v>210505.53399999993</v>
      </c>
      <c r="AE22" s="154">
        <f t="shared" si="32"/>
        <v>229542.15600000002</v>
      </c>
      <c r="AF22" s="154">
        <f t="shared" si="32"/>
        <v>232578.478</v>
      </c>
      <c r="AG22" s="154">
        <f t="shared" si="32"/>
        <v>243737.14000000025</v>
      </c>
      <c r="AH22" s="154">
        <f t="shared" ref="AH22" si="33">SUM(AH13:AH15)</f>
        <v>233950.72700000019</v>
      </c>
      <c r="AI22" s="154">
        <f t="shared" si="32"/>
        <v>242039.33399999983</v>
      </c>
      <c r="AJ22" s="119" t="str">
        <f>IF(AJ15="","",SUM(AJ13:AJ15))</f>
        <v/>
      </c>
      <c r="AK22" s="52" t="str">
        <f t="shared" si="17"/>
        <v/>
      </c>
      <c r="AM22" s="125">
        <f t="shared" si="0"/>
        <v>2.2188383886890319</v>
      </c>
      <c r="AN22" s="157">
        <f t="shared" si="1"/>
        <v>2.0914214351067524</v>
      </c>
      <c r="AO22" s="157">
        <f t="shared" si="2"/>
        <v>2.0806401653298372</v>
      </c>
      <c r="AP22" s="157">
        <f t="shared" si="3"/>
        <v>2.461963331890169</v>
      </c>
      <c r="AQ22" s="157">
        <f t="shared" si="4"/>
        <v>2.5341007220888607</v>
      </c>
      <c r="AR22" s="157">
        <f t="shared" si="5"/>
        <v>2.6238920359321978</v>
      </c>
      <c r="AS22" s="157">
        <f t="shared" si="6"/>
        <v>2.5210378252334538</v>
      </c>
      <c r="AT22" s="157">
        <f t="shared" si="7"/>
        <v>2.5452176000846425</v>
      </c>
      <c r="AU22" s="157">
        <f t="shared" si="8"/>
        <v>2.7757012940097461</v>
      </c>
      <c r="AV22" s="157">
        <f t="shared" si="9"/>
        <v>2.852636870255294</v>
      </c>
      <c r="AW22" s="157">
        <f t="shared" si="10"/>
        <v>2.7021473464494807</v>
      </c>
      <c r="AX22" s="157">
        <f t="shared" si="11"/>
        <v>2.9082210425011565</v>
      </c>
      <c r="AY22" s="157">
        <f t="shared" si="12"/>
        <v>2.8686093250975446</v>
      </c>
      <c r="AZ22" s="157">
        <f t="shared" si="13"/>
        <v>2.8170014025360297</v>
      </c>
      <c r="BA22" s="157">
        <f t="shared" si="14"/>
        <v>2.7593004121348672</v>
      </c>
      <c r="BB22" s="303" t="str">
        <f t="shared" si="29"/>
        <v/>
      </c>
      <c r="BC22" s="52" t="str">
        <f t="shared" si="15"/>
        <v/>
      </c>
      <c r="BF22" s="105"/>
    </row>
    <row r="23" spans="1:58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P23" si="34">SUM(E16:E18)</f>
        <v>786527.00999999943</v>
      </c>
      <c r="F23" s="155">
        <f t="shared" si="34"/>
        <v>786761.36999999953</v>
      </c>
      <c r="G23" s="155">
        <f t="shared" si="34"/>
        <v>751398.26999999967</v>
      </c>
      <c r="H23" s="155">
        <f t="shared" si="34"/>
        <v>756727.27000000025</v>
      </c>
      <c r="I23" s="155">
        <f t="shared" si="34"/>
        <v>858528.7000000003</v>
      </c>
      <c r="J23" s="155">
        <f t="shared" si="34"/>
        <v>762076.04</v>
      </c>
      <c r="K23" s="155">
        <f t="shared" si="34"/>
        <v>809163.8199999996</v>
      </c>
      <c r="L23" s="155">
        <f t="shared" si="34"/>
        <v>868724.61000000057</v>
      </c>
      <c r="M23" s="155">
        <f t="shared" si="34"/>
        <v>852537.59000000043</v>
      </c>
      <c r="N23" s="155">
        <f t="shared" si="34"/>
        <v>855018.950000001</v>
      </c>
      <c r="O23" s="155">
        <f t="shared" ref="O23" si="35">SUM(O16:O18)</f>
        <v>779776.2899999998</v>
      </c>
      <c r="P23" s="155">
        <f t="shared" si="34"/>
        <v>870629.57000000088</v>
      </c>
      <c r="Q23" s="123" t="str">
        <f>IF(Q18="","",SUM(Q16:Q18))</f>
        <v/>
      </c>
      <c r="R23" s="55" t="str">
        <f t="shared" si="16"/>
        <v/>
      </c>
      <c r="T23" s="110" t="s">
        <v>88</v>
      </c>
      <c r="U23" s="196">
        <f t="shared" ref="U23:AI23" si="36">SUM(U16:U18)</f>
        <v>189279.87400000004</v>
      </c>
      <c r="V23" s="155">
        <f t="shared" si="36"/>
        <v>206246.13400000002</v>
      </c>
      <c r="W23" s="155">
        <f t="shared" si="36"/>
        <v>227564.73100000003</v>
      </c>
      <c r="X23" s="155">
        <f t="shared" si="36"/>
        <v>223989.65199999989</v>
      </c>
      <c r="Y23" s="155">
        <f t="shared" si="36"/>
        <v>227828.40799999997</v>
      </c>
      <c r="Z23" s="155">
        <f t="shared" si="36"/>
        <v>223073.37500000009</v>
      </c>
      <c r="AA23" s="155">
        <f t="shared" si="36"/>
        <v>229063.12599999984</v>
      </c>
      <c r="AB23" s="155">
        <f t="shared" si="36"/>
        <v>242707.26199999999</v>
      </c>
      <c r="AC23" s="155">
        <f t="shared" si="36"/>
        <v>240093.19299999997</v>
      </c>
      <c r="AD23" s="155">
        <f t="shared" si="36"/>
        <v>243753.495</v>
      </c>
      <c r="AE23" s="155">
        <f t="shared" si="36"/>
        <v>257072.85799999989</v>
      </c>
      <c r="AF23" s="155">
        <f t="shared" si="36"/>
        <v>256615.4160000002</v>
      </c>
      <c r="AG23" s="155">
        <f t="shared" si="36"/>
        <v>264469.51299999969</v>
      </c>
      <c r="AH23" s="155">
        <f t="shared" ref="AH23" si="37">SUM(AH16:AH18)</f>
        <v>243824.8679999999</v>
      </c>
      <c r="AI23" s="155">
        <f t="shared" si="36"/>
        <v>268904.79500000004</v>
      </c>
      <c r="AJ23" s="123" t="str">
        <f>IF(AJ18="","",SUM(AJ16:AJ18))</f>
        <v/>
      </c>
      <c r="AK23" s="55" t="str">
        <f t="shared" si="17"/>
        <v/>
      </c>
      <c r="AM23" s="126">
        <f>(U23/B23)*10</f>
        <v>2.5983068713923734</v>
      </c>
      <c r="AN23" s="158">
        <f>(V23/C23)*10</f>
        <v>2.3757143100519302</v>
      </c>
      <c r="AO23" s="158">
        <f t="shared" ref="AO23:AY23" si="38">IF(W18="","",(W23/D23)*10)</f>
        <v>2.363592154138149</v>
      </c>
      <c r="AP23" s="158">
        <f t="shared" si="38"/>
        <v>2.8478316593348785</v>
      </c>
      <c r="AQ23" s="158">
        <f t="shared" si="38"/>
        <v>2.895775220890676</v>
      </c>
      <c r="AR23" s="158">
        <f t="shared" si="38"/>
        <v>2.9687767979556323</v>
      </c>
      <c r="AS23" s="158">
        <f t="shared" si="38"/>
        <v>3.0270235404625998</v>
      </c>
      <c r="AT23" s="158">
        <f t="shared" si="38"/>
        <v>2.8270139600458304</v>
      </c>
      <c r="AU23" s="158">
        <f t="shared" si="38"/>
        <v>3.1505149144959335</v>
      </c>
      <c r="AV23" s="158">
        <f t="shared" si="38"/>
        <v>3.012412183728137</v>
      </c>
      <c r="AW23" s="158">
        <f t="shared" si="38"/>
        <v>2.9591985197702608</v>
      </c>
      <c r="AX23" s="158">
        <f t="shared" si="38"/>
        <v>3.0100187840397759</v>
      </c>
      <c r="AY23" s="158">
        <f t="shared" si="38"/>
        <v>3.0931421227564533</v>
      </c>
      <c r="AZ23" s="158">
        <f t="shared" ref="AZ23" si="39">IF(AH18="","",(AH23/O23)*10)</f>
        <v>3.126856652694582</v>
      </c>
      <c r="BA23" s="158">
        <f t="shared" ref="BA23" si="40">IF(AI18="","",(AI23/P23)*10)</f>
        <v>3.0886246489422566</v>
      </c>
      <c r="BB23" s="304" t="str">
        <f t="shared" si="29"/>
        <v/>
      </c>
      <c r="BC23" s="55" t="str">
        <f t="shared" si="15"/>
        <v/>
      </c>
      <c r="BF23" s="105"/>
    </row>
    <row r="24" spans="1:58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BF24" s="105"/>
    </row>
    <row r="25" spans="1:58" ht="15.75" thickBot="1" x14ac:dyDescent="0.3">
      <c r="R25" s="107" t="s">
        <v>1</v>
      </c>
      <c r="AK25" s="289">
        <v>1000</v>
      </c>
      <c r="BC25" s="289" t="s">
        <v>47</v>
      </c>
      <c r="BF25" s="105"/>
    </row>
    <row r="26" spans="1:58" ht="20.100000000000001" customHeight="1" x14ac:dyDescent="0.25">
      <c r="A26" s="347" t="s">
        <v>2</v>
      </c>
      <c r="B26" s="349" t="s">
        <v>72</v>
      </c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  <c r="Q26" s="344"/>
      <c r="R26" s="345" t="s">
        <v>159</v>
      </c>
      <c r="T26" s="350" t="s">
        <v>3</v>
      </c>
      <c r="U26" s="342" t="s">
        <v>72</v>
      </c>
      <c r="V26" s="343"/>
      <c r="W26" s="343"/>
      <c r="X26" s="343"/>
      <c r="Y26" s="343"/>
      <c r="Z26" s="343"/>
      <c r="AA26" s="343"/>
      <c r="AB26" s="343"/>
      <c r="AC26" s="343"/>
      <c r="AD26" s="343"/>
      <c r="AE26" s="343"/>
      <c r="AF26" s="343"/>
      <c r="AG26" s="343"/>
      <c r="AH26" s="343"/>
      <c r="AI26" s="343"/>
      <c r="AJ26" s="344"/>
      <c r="AK26" s="345" t="s">
        <v>159</v>
      </c>
      <c r="AM26" s="342" t="s">
        <v>72</v>
      </c>
      <c r="AN26" s="343"/>
      <c r="AO26" s="343"/>
      <c r="AP26" s="343"/>
      <c r="AQ26" s="343"/>
      <c r="AR26" s="343"/>
      <c r="AS26" s="343"/>
      <c r="AT26" s="343"/>
      <c r="AU26" s="343"/>
      <c r="AV26" s="343"/>
      <c r="AW26" s="343"/>
      <c r="AX26" s="343"/>
      <c r="AY26" s="343"/>
      <c r="AZ26" s="343"/>
      <c r="BA26" s="343"/>
      <c r="BB26" s="344"/>
      <c r="BC26" s="345" t="str">
        <f>AK26</f>
        <v>D       2025/2024</v>
      </c>
      <c r="BF26" s="105"/>
    </row>
    <row r="27" spans="1:58" ht="20.100000000000001" customHeight="1" thickBot="1" x14ac:dyDescent="0.3">
      <c r="A27" s="348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265">
        <v>2024</v>
      </c>
      <c r="Q27" s="133">
        <v>2025</v>
      </c>
      <c r="R27" s="346"/>
      <c r="T27" s="351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346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176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35">
        <v>2023</v>
      </c>
      <c r="BA27" s="135">
        <v>2024</v>
      </c>
      <c r="BB27" s="133">
        <v>2025</v>
      </c>
      <c r="BC27" s="346"/>
      <c r="BF27" s="105"/>
    </row>
    <row r="28" spans="1:58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2"/>
      <c r="T28" s="291"/>
      <c r="U28" s="293">
        <v>2010</v>
      </c>
      <c r="V28" s="293">
        <v>2011</v>
      </c>
      <c r="W28" s="293">
        <v>2012</v>
      </c>
      <c r="X28" s="293"/>
      <c r="Y28" s="293"/>
      <c r="Z28" s="293"/>
      <c r="AA28" s="293"/>
      <c r="AB28" s="293"/>
      <c r="AC28" s="290"/>
      <c r="AD28" s="290"/>
      <c r="AE28" s="290"/>
      <c r="AF28" s="290"/>
      <c r="AG28" s="290"/>
      <c r="AH28" s="290"/>
      <c r="AI28" s="290"/>
      <c r="AJ28" s="293"/>
      <c r="AK28" s="294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2"/>
      <c r="BF28" s="105"/>
    </row>
    <row r="29" spans="1:58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53">
        <v>97718.039999999979</v>
      </c>
      <c r="P29" s="153">
        <v>105566.89000000003</v>
      </c>
      <c r="Q29" s="112">
        <v>112009.00999999995</v>
      </c>
      <c r="R29" s="61">
        <f>IF(Q29="","",(Q29-P29)/P29)</f>
        <v>6.1024057827221402E-2</v>
      </c>
      <c r="T29" s="109" t="s">
        <v>73</v>
      </c>
      <c r="U29" s="39">
        <v>23270.865999999998</v>
      </c>
      <c r="V29" s="153">
        <v>22495.121000000003</v>
      </c>
      <c r="W29" s="153">
        <v>24799.759999999984</v>
      </c>
      <c r="X29" s="153">
        <v>25615.480000000018</v>
      </c>
      <c r="Y29" s="153">
        <v>29400.613000000012</v>
      </c>
      <c r="Z29" s="153">
        <v>25803.076000000012</v>
      </c>
      <c r="AA29" s="153">
        <v>26846.136999999999</v>
      </c>
      <c r="AB29" s="153">
        <v>26379.177</v>
      </c>
      <c r="AC29" s="153">
        <v>31298.861000000001</v>
      </c>
      <c r="AD29" s="153">
        <v>31619.378999999994</v>
      </c>
      <c r="AE29" s="153">
        <v>28181.773000000012</v>
      </c>
      <c r="AF29" s="153">
        <v>29969.556000000044</v>
      </c>
      <c r="AG29" s="153">
        <v>27448.124000000014</v>
      </c>
      <c r="AH29" s="153">
        <v>27409.352000000024</v>
      </c>
      <c r="AI29" s="153">
        <v>29593.745000000035</v>
      </c>
      <c r="AJ29" s="112">
        <v>30877.644000000026</v>
      </c>
      <c r="AK29" s="61">
        <f>(AJ29-AI29)/AI29</f>
        <v>4.338413404589344E-2</v>
      </c>
      <c r="AM29" s="197">
        <f t="shared" ref="AM29:AM38" si="41">(U29/B29)*10</f>
        <v>2.7191842704023532</v>
      </c>
      <c r="AN29" s="156">
        <f t="shared" ref="AN29:AN38" si="42">(V29/C29)*10</f>
        <v>2.7800309700828514</v>
      </c>
      <c r="AO29" s="156">
        <f t="shared" ref="AO29:AO38" si="43">(W29/D29)*10</f>
        <v>1.9785027216642543</v>
      </c>
      <c r="AP29" s="156">
        <f t="shared" ref="AP29:AP38" si="44">(X29/E29)*10</f>
        <v>2.1318199900464254</v>
      </c>
      <c r="AQ29" s="156">
        <f t="shared" ref="AQ29:AQ38" si="45">(Y29/F29)*10</f>
        <v>2.8836241613634588</v>
      </c>
      <c r="AR29" s="156">
        <f t="shared" ref="AR29:AR38" si="46">(Z29/G29)*10</f>
        <v>2.8113968285340656</v>
      </c>
      <c r="AS29" s="156">
        <f t="shared" ref="AS29:AS38" si="47">(AA29/H29)*10</f>
        <v>2.849648832409958</v>
      </c>
      <c r="AT29" s="156">
        <f t="shared" ref="AT29:AT38" si="48">(AB29/I29)*10</f>
        <v>2.7402501496381166</v>
      </c>
      <c r="AU29" s="156">
        <f t="shared" ref="AU29:AU38" si="49">(AC29/J29)*10</f>
        <v>2.5088253749107055</v>
      </c>
      <c r="AV29" s="156">
        <f t="shared" ref="AV29:AV38" si="50">(AD29/K29)*10</f>
        <v>2.713367743379365</v>
      </c>
      <c r="AW29" s="156">
        <f t="shared" ref="AW29:AW38" si="51">(AE29/L29)*10</f>
        <v>2.7634057686437541</v>
      </c>
      <c r="AX29" s="156">
        <f t="shared" ref="AX29:AX38" si="52">(AF29/M29)*10</f>
        <v>2.8185167159702846</v>
      </c>
      <c r="AY29" s="156">
        <f t="shared" ref="AY29" si="53">(AG29/N29)*10</f>
        <v>2.7810398942869212</v>
      </c>
      <c r="AZ29" s="156">
        <f t="shared" ref="AZ29" si="54">(AH29/O29)*10</f>
        <v>2.8049428744170504</v>
      </c>
      <c r="BA29" s="156">
        <f t="shared" ref="BA29" si="55">(AI29/P29)*10</f>
        <v>2.8033169301473242</v>
      </c>
      <c r="BB29" s="156">
        <f t="shared" ref="BB29" si="56">(AJ29/Q29)*10</f>
        <v>2.756710732466972</v>
      </c>
      <c r="BC29" s="61">
        <f t="shared" ref="BC29:BC42" si="57">IF(BB29="","",(BB29-BA29)/BA29)</f>
        <v>-1.6625375882099395E-2</v>
      </c>
      <c r="BF29" s="105"/>
    </row>
    <row r="30" spans="1:58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54">
        <v>99149.019999999931</v>
      </c>
      <c r="P30" s="154">
        <v>124385.84999999987</v>
      </c>
      <c r="Q30" s="119">
        <v>127499.41000000009</v>
      </c>
      <c r="R30" s="52">
        <f t="shared" ref="R30:R45" si="58">IF(Q30="","",(Q30-P30)/P30)</f>
        <v>2.5031464591834352E-2</v>
      </c>
      <c r="T30" s="109" t="s">
        <v>74</v>
      </c>
      <c r="U30" s="19">
        <v>24769.378999999986</v>
      </c>
      <c r="V30" s="154">
        <v>26090.180999999997</v>
      </c>
      <c r="W30" s="154">
        <v>26845.964000000011</v>
      </c>
      <c r="X30" s="154">
        <v>29407.368999999981</v>
      </c>
      <c r="Y30" s="154">
        <v>29868.044999999998</v>
      </c>
      <c r="Z30" s="154">
        <v>27835.92599999997</v>
      </c>
      <c r="AA30" s="154">
        <v>29206.410000000018</v>
      </c>
      <c r="AB30" s="154">
        <v>26234.001999999982</v>
      </c>
      <c r="AC30" s="154">
        <v>31644.39</v>
      </c>
      <c r="AD30" s="154">
        <v>32055.040000000023</v>
      </c>
      <c r="AE30" s="154">
        <v>26905.675000000007</v>
      </c>
      <c r="AF30" s="154">
        <v>29964.09199999999</v>
      </c>
      <c r="AG30" s="154">
        <v>30612.233000000022</v>
      </c>
      <c r="AH30" s="154">
        <v>27807.31499999997</v>
      </c>
      <c r="AI30" s="154">
        <v>32887.23000000001</v>
      </c>
      <c r="AJ30" s="119">
        <v>32403.081999999988</v>
      </c>
      <c r="AK30" s="52">
        <f>IF(AJ30="","",(AJ30-AI30)/AI30)</f>
        <v>-1.4721458754660174E-2</v>
      </c>
      <c r="AM30" s="198">
        <f t="shared" si="41"/>
        <v>2.7879398375187985</v>
      </c>
      <c r="AN30" s="157">
        <f t="shared" si="42"/>
        <v>2.0427271510143492</v>
      </c>
      <c r="AO30" s="157">
        <f t="shared" si="43"/>
        <v>2.0896835533292704</v>
      </c>
      <c r="AP30" s="157">
        <f t="shared" si="44"/>
        <v>1.9668833753855519</v>
      </c>
      <c r="AQ30" s="157">
        <f t="shared" si="45"/>
        <v>2.7208012815111413</v>
      </c>
      <c r="AR30" s="157">
        <f t="shared" si="46"/>
        <v>2.8186535496385967</v>
      </c>
      <c r="AS30" s="157">
        <f t="shared" si="47"/>
        <v>2.5500559099287456</v>
      </c>
      <c r="AT30" s="157">
        <f t="shared" si="48"/>
        <v>2.5589202711163801</v>
      </c>
      <c r="AU30" s="157">
        <f t="shared" si="49"/>
        <v>2.135369876877645</v>
      </c>
      <c r="AV30" s="157">
        <f t="shared" si="50"/>
        <v>2.795967218099392</v>
      </c>
      <c r="AW30" s="157">
        <f t="shared" si="51"/>
        <v>2.5867100565456687</v>
      </c>
      <c r="AX30" s="157">
        <f t="shared" si="52"/>
        <v>2.702163825618805</v>
      </c>
      <c r="AY30" s="157">
        <f t="shared" ref="AY30:AY38" si="59">(AG30/N30)*10</f>
        <v>2.8538574514087225</v>
      </c>
      <c r="AZ30" s="157">
        <f t="shared" ref="AZ30:AZ38" si="60">(AH30/O30)*10</f>
        <v>2.8045980686445504</v>
      </c>
      <c r="BA30" s="157">
        <f t="shared" ref="BA30:BA38" si="61">(AI30/P30)*10</f>
        <v>2.6439687472489872</v>
      </c>
      <c r="BB30" s="157">
        <f>IF(AJ30="","",(AJ30/Q30)*10)</f>
        <v>2.5414299564209717</v>
      </c>
      <c r="BC30" s="52">
        <f t="shared" si="57"/>
        <v>-3.8782149348287769E-2</v>
      </c>
      <c r="BF30" s="105"/>
    </row>
    <row r="31" spans="1:58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54">
        <v>137733.08000000005</v>
      </c>
      <c r="P31" s="154">
        <v>145426.52000000008</v>
      </c>
      <c r="Q31" s="119"/>
      <c r="R31" s="52" t="str">
        <f t="shared" si="58"/>
        <v/>
      </c>
      <c r="T31" s="109" t="s">
        <v>75</v>
      </c>
      <c r="U31" s="19">
        <v>34176.324999999983</v>
      </c>
      <c r="V31" s="154">
        <v>30181.553999999996</v>
      </c>
      <c r="W31" s="154">
        <v>34669.633000000002</v>
      </c>
      <c r="X31" s="154">
        <v>29423.860999999994</v>
      </c>
      <c r="Y31" s="154">
        <v>29544.088000000018</v>
      </c>
      <c r="Z31" s="154">
        <v>34831.201999999983</v>
      </c>
      <c r="AA31" s="154">
        <v>34959.243999999999</v>
      </c>
      <c r="AB31" s="154">
        <v>36752.83499999997</v>
      </c>
      <c r="AC31" s="154">
        <v>36699.917000000001</v>
      </c>
      <c r="AD31" s="154">
        <v>35665.698999999964</v>
      </c>
      <c r="AE31" s="154">
        <v>30966.271999999997</v>
      </c>
      <c r="AF31" s="154">
        <v>41575.407999999974</v>
      </c>
      <c r="AG31" s="154">
        <v>38835.720000000016</v>
      </c>
      <c r="AH31" s="154">
        <v>38540.090000000004</v>
      </c>
      <c r="AI31" s="154">
        <v>35565.771999999997</v>
      </c>
      <c r="AJ31" s="119"/>
      <c r="AK31" s="52" t="str">
        <f t="shared" ref="AK31:AK45" si="62">IF(AJ31="","",(AJ31-AI31)/AI31)</f>
        <v/>
      </c>
      <c r="AM31" s="198">
        <f t="shared" si="41"/>
        <v>2.0964781146598703</v>
      </c>
      <c r="AN31" s="157">
        <f t="shared" si="42"/>
        <v>2.4308336581123937</v>
      </c>
      <c r="AO31" s="157">
        <f t="shared" si="43"/>
        <v>1.9152653234034593</v>
      </c>
      <c r="AP31" s="157">
        <f t="shared" si="44"/>
        <v>2.2929730300085991</v>
      </c>
      <c r="AQ31" s="157">
        <f t="shared" si="45"/>
        <v>2.7059927155303445</v>
      </c>
      <c r="AR31" s="157">
        <f t="shared" si="46"/>
        <v>2.7063088774745574</v>
      </c>
      <c r="AS31" s="157">
        <f t="shared" si="47"/>
        <v>2.0927770392969895</v>
      </c>
      <c r="AT31" s="157">
        <f t="shared" si="48"/>
        <v>2.8047938509619263</v>
      </c>
      <c r="AU31" s="157">
        <f t="shared" si="49"/>
        <v>2.691589892008329</v>
      </c>
      <c r="AV31" s="157">
        <f t="shared" si="50"/>
        <v>2.7142155595131729</v>
      </c>
      <c r="AW31" s="157">
        <f t="shared" si="51"/>
        <v>2.6248636127218381</v>
      </c>
      <c r="AX31" s="157">
        <f t="shared" si="52"/>
        <v>2.6944911272557897</v>
      </c>
      <c r="AY31" s="157">
        <f t="shared" si="59"/>
        <v>2.8176742788291529</v>
      </c>
      <c r="AZ31" s="157">
        <f t="shared" si="60"/>
        <v>2.7981723780518082</v>
      </c>
      <c r="BA31" s="157">
        <f t="shared" si="61"/>
        <v>2.4456180344547871</v>
      </c>
      <c r="BB31" s="157" t="str">
        <f t="shared" ref="BB31:BB40" si="63">IF(AJ31="","",(AJ31/Q31)*10)</f>
        <v/>
      </c>
      <c r="BC31" s="52" t="str">
        <f t="shared" si="57"/>
        <v/>
      </c>
      <c r="BF31" s="105"/>
    </row>
    <row r="32" spans="1:58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54">
        <v>116649.26000000007</v>
      </c>
      <c r="P32" s="154">
        <v>153539.14000000007</v>
      </c>
      <c r="Q32" s="119"/>
      <c r="R32" s="52" t="str">
        <f t="shared" si="58"/>
        <v/>
      </c>
      <c r="T32" s="109" t="s">
        <v>76</v>
      </c>
      <c r="U32" s="19">
        <v>29571.834999999992</v>
      </c>
      <c r="V32" s="154">
        <v>27556.182000000004</v>
      </c>
      <c r="W32" s="154">
        <v>27462.67</v>
      </c>
      <c r="X32" s="154">
        <v>33693.252999999975</v>
      </c>
      <c r="Y32" s="154">
        <v>31434.276000000013</v>
      </c>
      <c r="Z32" s="154">
        <v>35272.59899999998</v>
      </c>
      <c r="AA32" s="154">
        <v>32738.878999999994</v>
      </c>
      <c r="AB32" s="154">
        <v>32002.925999999999</v>
      </c>
      <c r="AC32" s="154">
        <v>37177.171999999999</v>
      </c>
      <c r="AD32" s="154">
        <v>34138.758999999991</v>
      </c>
      <c r="AE32" s="154">
        <v>27197.232999999986</v>
      </c>
      <c r="AF32" s="154">
        <v>36264.787000000062</v>
      </c>
      <c r="AG32" s="154">
        <v>35088.123000000021</v>
      </c>
      <c r="AH32" s="154">
        <v>31355.767000000014</v>
      </c>
      <c r="AI32" s="154">
        <v>36595.035999999993</v>
      </c>
      <c r="AJ32" s="119"/>
      <c r="AK32" s="52" t="str">
        <f t="shared" si="62"/>
        <v/>
      </c>
      <c r="AM32" s="198">
        <f t="shared" si="41"/>
        <v>2.2914270225780289</v>
      </c>
      <c r="AN32" s="157">
        <f t="shared" si="42"/>
        <v>1.9145717289185553</v>
      </c>
      <c r="AO32" s="157">
        <f t="shared" si="43"/>
        <v>2.1035922277296368</v>
      </c>
      <c r="AP32" s="157">
        <f t="shared" si="44"/>
        <v>2.004869476200021</v>
      </c>
      <c r="AQ32" s="157">
        <f t="shared" si="45"/>
        <v>2.7051742263548508</v>
      </c>
      <c r="AR32" s="157">
        <f t="shared" si="46"/>
        <v>2.7930772105810764</v>
      </c>
      <c r="AS32" s="157">
        <f t="shared" si="47"/>
        <v>2.0109938298336294</v>
      </c>
      <c r="AT32" s="157">
        <f t="shared" si="48"/>
        <v>2.3678384891138591</v>
      </c>
      <c r="AU32" s="157">
        <f t="shared" si="49"/>
        <v>2.2640842936783332</v>
      </c>
      <c r="AV32" s="157">
        <f t="shared" si="50"/>
        <v>2.578341806144997</v>
      </c>
      <c r="AW32" s="157">
        <f t="shared" si="51"/>
        <v>2.6090495071464521</v>
      </c>
      <c r="AX32" s="157">
        <f t="shared" si="52"/>
        <v>2.6516092544009791</v>
      </c>
      <c r="AY32" s="157">
        <f t="shared" si="59"/>
        <v>2.6528187763991968</v>
      </c>
      <c r="AZ32" s="157">
        <f t="shared" si="60"/>
        <v>2.6880382267319995</v>
      </c>
      <c r="BA32" s="157">
        <f t="shared" si="61"/>
        <v>2.3834336964502976</v>
      </c>
      <c r="BB32" s="157" t="str">
        <f t="shared" si="63"/>
        <v/>
      </c>
      <c r="BC32" s="52" t="str">
        <f t="shared" si="57"/>
        <v/>
      </c>
      <c r="BF32" s="105"/>
    </row>
    <row r="33" spans="1:58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54">
        <v>128808.54999999996</v>
      </c>
      <c r="P33" s="154">
        <v>158668.93999999986</v>
      </c>
      <c r="Q33" s="119"/>
      <c r="R33" s="52" t="str">
        <f t="shared" si="58"/>
        <v/>
      </c>
      <c r="T33" s="109" t="s">
        <v>77</v>
      </c>
      <c r="U33" s="19">
        <v>29004.790999999972</v>
      </c>
      <c r="V33" s="154">
        <v>32396.498</v>
      </c>
      <c r="W33" s="154">
        <v>31705.719999999998</v>
      </c>
      <c r="X33" s="154">
        <v>31122.389999999996</v>
      </c>
      <c r="Y33" s="154">
        <v>31058.100000000006</v>
      </c>
      <c r="Z33" s="154">
        <v>31539.86900000001</v>
      </c>
      <c r="AA33" s="154">
        <v>33068.363999999994</v>
      </c>
      <c r="AB33" s="154">
        <v>35573.933999999957</v>
      </c>
      <c r="AC33" s="154">
        <v>34606.108999999997</v>
      </c>
      <c r="AD33" s="154">
        <v>36493.042000000009</v>
      </c>
      <c r="AE33" s="154">
        <v>28939.759999999998</v>
      </c>
      <c r="AF33" s="154">
        <v>35107.968000000023</v>
      </c>
      <c r="AG33" s="154">
        <v>34502.495999999999</v>
      </c>
      <c r="AH33" s="154">
        <v>34636.10500000001</v>
      </c>
      <c r="AI33" s="154">
        <v>37520.993999999999</v>
      </c>
      <c r="AJ33" s="119"/>
      <c r="AK33" s="52" t="str">
        <f t="shared" si="62"/>
        <v/>
      </c>
      <c r="AM33" s="198">
        <f t="shared" si="41"/>
        <v>2.4552842575993914</v>
      </c>
      <c r="AN33" s="157">
        <f t="shared" si="42"/>
        <v>2.2012427902355096</v>
      </c>
      <c r="AO33" s="157">
        <f t="shared" si="43"/>
        <v>1.8923654382954234</v>
      </c>
      <c r="AP33" s="157">
        <f t="shared" si="44"/>
        <v>2.3594416740317734</v>
      </c>
      <c r="AQ33" s="157">
        <f t="shared" si="45"/>
        <v>2.6818729356906932</v>
      </c>
      <c r="AR33" s="157">
        <f t="shared" si="46"/>
        <v>2.7474026310017368</v>
      </c>
      <c r="AS33" s="157">
        <f t="shared" si="47"/>
        <v>2.3909894211379137</v>
      </c>
      <c r="AT33" s="157">
        <f t="shared" si="48"/>
        <v>2.6441904855347453</v>
      </c>
      <c r="AU33" s="157">
        <f t="shared" si="49"/>
        <v>2.4025006171809284</v>
      </c>
      <c r="AV33" s="157">
        <f t="shared" si="50"/>
        <v>2.5432874794546838</v>
      </c>
      <c r="AW33" s="157">
        <f t="shared" si="51"/>
        <v>2.5567507968930014</v>
      </c>
      <c r="AX33" s="157">
        <f t="shared" si="52"/>
        <v>2.7072195800906469</v>
      </c>
      <c r="AY33" s="157">
        <f t="shared" si="59"/>
        <v>2.6754694876637215</v>
      </c>
      <c r="AZ33" s="157">
        <f t="shared" si="60"/>
        <v>2.6889600884413358</v>
      </c>
      <c r="BA33" s="157">
        <f t="shared" si="61"/>
        <v>2.3647346481296232</v>
      </c>
      <c r="BB33" s="157" t="str">
        <f t="shared" si="63"/>
        <v/>
      </c>
      <c r="BC33" s="52" t="str">
        <f t="shared" si="57"/>
        <v/>
      </c>
      <c r="BF33" s="105"/>
    </row>
    <row r="34" spans="1:58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54">
        <v>127966.80999999991</v>
      </c>
      <c r="P34" s="154">
        <v>141232.40999999992</v>
      </c>
      <c r="Q34" s="119"/>
      <c r="R34" s="52" t="str">
        <f t="shared" si="58"/>
        <v/>
      </c>
      <c r="T34" s="109" t="s">
        <v>78</v>
      </c>
      <c r="U34" s="19">
        <v>28421.635000000002</v>
      </c>
      <c r="V34" s="154">
        <v>31101.468000000008</v>
      </c>
      <c r="W34" s="154">
        <v>27821.58</v>
      </c>
      <c r="X34" s="154">
        <v>30041.770000000019</v>
      </c>
      <c r="Y34" s="154">
        <v>29496.788000000015</v>
      </c>
      <c r="Z34" s="154">
        <v>31068.588000000022</v>
      </c>
      <c r="AA34" s="154">
        <v>31963.873999999989</v>
      </c>
      <c r="AB34" s="154">
        <v>36419.877999999997</v>
      </c>
      <c r="AC34" s="154">
        <v>35474.750999999997</v>
      </c>
      <c r="AD34" s="154">
        <v>29960.277999999991</v>
      </c>
      <c r="AE34" s="154">
        <v>34243.893000000018</v>
      </c>
      <c r="AF34" s="154">
        <v>37052.935999999958</v>
      </c>
      <c r="AG34" s="154">
        <v>32003.355000000043</v>
      </c>
      <c r="AH34" s="154">
        <v>34450.578000000001</v>
      </c>
      <c r="AI34" s="154">
        <v>33340.472000000009</v>
      </c>
      <c r="AJ34" s="119"/>
      <c r="AK34" s="52" t="str">
        <f t="shared" si="62"/>
        <v/>
      </c>
      <c r="AM34" s="198">
        <f t="shared" si="41"/>
        <v>2.1020165625234823</v>
      </c>
      <c r="AN34" s="157">
        <f t="shared" si="42"/>
        <v>1.7740098041642658</v>
      </c>
      <c r="AO34" s="157">
        <f t="shared" si="43"/>
        <v>2.354680177351006</v>
      </c>
      <c r="AP34" s="157">
        <f t="shared" si="44"/>
        <v>1.9712545810595916</v>
      </c>
      <c r="AQ34" s="157">
        <f t="shared" si="45"/>
        <v>2.5708010782503732</v>
      </c>
      <c r="AR34" s="157">
        <f t="shared" si="46"/>
        <v>2.691606613908089</v>
      </c>
      <c r="AS34" s="157">
        <f t="shared" si="47"/>
        <v>2.5245321454200687</v>
      </c>
      <c r="AT34" s="157">
        <f t="shared" si="48"/>
        <v>2.3212555829506831</v>
      </c>
      <c r="AU34" s="157">
        <f t="shared" si="49"/>
        <v>2.4196352167128494</v>
      </c>
      <c r="AV34" s="157">
        <f t="shared" si="50"/>
        <v>2.6077093653063175</v>
      </c>
      <c r="AW34" s="157">
        <f t="shared" si="51"/>
        <v>2.6111078111666934</v>
      </c>
      <c r="AX34" s="157">
        <f t="shared" si="52"/>
        <v>2.7174495870537294</v>
      </c>
      <c r="AY34" s="157">
        <f t="shared" si="59"/>
        <v>2.6468771860293314</v>
      </c>
      <c r="AZ34" s="157">
        <f t="shared" si="60"/>
        <v>2.6921494721951751</v>
      </c>
      <c r="BA34" s="157">
        <f t="shared" si="61"/>
        <v>2.3606813761798744</v>
      </c>
      <c r="BB34" s="157" t="str">
        <f t="shared" si="63"/>
        <v/>
      </c>
      <c r="BC34" s="52" t="str">
        <f t="shared" si="57"/>
        <v/>
      </c>
      <c r="BF34" s="105"/>
    </row>
    <row r="35" spans="1:58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54">
        <v>123984.84999999993</v>
      </c>
      <c r="P35" s="154">
        <v>143461.5299999998</v>
      </c>
      <c r="Q35" s="119"/>
      <c r="R35" s="52" t="str">
        <f t="shared" si="58"/>
        <v/>
      </c>
      <c r="T35" s="109" t="s">
        <v>79</v>
      </c>
      <c r="U35" s="19">
        <v>32779.412000000004</v>
      </c>
      <c r="V35" s="154">
        <v>32399.374999999993</v>
      </c>
      <c r="W35" s="154">
        <v>32672.658999999996</v>
      </c>
      <c r="X35" s="154">
        <v>33859.816999999988</v>
      </c>
      <c r="Y35" s="154">
        <v>36267.96699999999</v>
      </c>
      <c r="Z35" s="154">
        <v>36630.704999999973</v>
      </c>
      <c r="AA35" s="154">
        <v>36275.366999999962</v>
      </c>
      <c r="AB35" s="154">
        <v>35138.28200000005</v>
      </c>
      <c r="AC35" s="154">
        <v>35499.514000000003</v>
      </c>
      <c r="AD35" s="154">
        <v>41925.194999999985</v>
      </c>
      <c r="AE35" s="154">
        <v>39852.698999999964</v>
      </c>
      <c r="AF35" s="154">
        <v>35007.287999999979</v>
      </c>
      <c r="AG35" s="154">
        <v>33825.857000000018</v>
      </c>
      <c r="AH35" s="154">
        <v>33345.652999999977</v>
      </c>
      <c r="AI35" s="154">
        <v>34917.858999999997</v>
      </c>
      <c r="AJ35" s="119"/>
      <c r="AK35" s="52" t="str">
        <f t="shared" si="62"/>
        <v/>
      </c>
      <c r="AM35" s="198">
        <f t="shared" si="41"/>
        <v>2.5730718413288924</v>
      </c>
      <c r="AN35" s="157">
        <f t="shared" si="42"/>
        <v>2.1152117341675951</v>
      </c>
      <c r="AO35" s="157">
        <f t="shared" si="43"/>
        <v>2.0786182429808124</v>
      </c>
      <c r="AP35" s="157">
        <f t="shared" si="44"/>
        <v>2.2082312689324564</v>
      </c>
      <c r="AQ35" s="157">
        <f t="shared" si="45"/>
        <v>2.8364029516511247</v>
      </c>
      <c r="AR35" s="157">
        <f t="shared" si="46"/>
        <v>2.9159914494554884</v>
      </c>
      <c r="AS35" s="157">
        <f t="shared" si="47"/>
        <v>2.6482236092860245</v>
      </c>
      <c r="AT35" s="157">
        <f t="shared" si="48"/>
        <v>2.4414298807413699</v>
      </c>
      <c r="AU35" s="157">
        <f t="shared" si="49"/>
        <v>2.5776024338708856</v>
      </c>
      <c r="AV35" s="157">
        <f t="shared" si="50"/>
        <v>2.962909422884465</v>
      </c>
      <c r="AW35" s="157">
        <f t="shared" si="51"/>
        <v>2.6702840031607016</v>
      </c>
      <c r="AX35" s="157">
        <f t="shared" si="52"/>
        <v>2.9177581046988688</v>
      </c>
      <c r="AY35" s="157">
        <f t="shared" si="59"/>
        <v>2.6024694558995529</v>
      </c>
      <c r="AZ35" s="157">
        <f t="shared" si="60"/>
        <v>2.6894941599719639</v>
      </c>
      <c r="BA35" s="157">
        <f t="shared" si="61"/>
        <v>2.4339527816272448</v>
      </c>
      <c r="BB35" s="157" t="str">
        <f t="shared" si="63"/>
        <v/>
      </c>
      <c r="BC35" s="52" t="str">
        <f t="shared" si="57"/>
        <v/>
      </c>
      <c r="BF35" s="105"/>
    </row>
    <row r="36" spans="1:58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54">
        <v>101620.34999999982</v>
      </c>
      <c r="P36" s="154">
        <v>104110.29999999983</v>
      </c>
      <c r="Q36" s="119"/>
      <c r="R36" s="52" t="str">
        <f t="shared" si="58"/>
        <v/>
      </c>
      <c r="T36" s="109" t="s">
        <v>80</v>
      </c>
      <c r="U36" s="19">
        <v>21851.23599999999</v>
      </c>
      <c r="V36" s="154">
        <v>23756.94100000001</v>
      </c>
      <c r="W36" s="154">
        <v>26722.863000000001</v>
      </c>
      <c r="X36" s="154">
        <v>25745.833000000013</v>
      </c>
      <c r="Y36" s="154">
        <v>21196.857</v>
      </c>
      <c r="Z36" s="154">
        <v>23742.381999999994</v>
      </c>
      <c r="AA36" s="154">
        <v>27458.442999999999</v>
      </c>
      <c r="AB36" s="154">
        <v>27213.074000000004</v>
      </c>
      <c r="AC36" s="154">
        <v>30488.754000000001</v>
      </c>
      <c r="AD36" s="154">
        <v>28270.806999999997</v>
      </c>
      <c r="AE36" s="154">
        <v>25817.175000000007</v>
      </c>
      <c r="AF36" s="154">
        <v>25658.437000000005</v>
      </c>
      <c r="AG36" s="154">
        <v>28965.705000000002</v>
      </c>
      <c r="AH36" s="154">
        <v>27884.359000000011</v>
      </c>
      <c r="AI36" s="154">
        <v>25855.660000000033</v>
      </c>
      <c r="AJ36" s="119"/>
      <c r="AK36" s="52" t="str">
        <f t="shared" si="62"/>
        <v/>
      </c>
      <c r="AM36" s="198">
        <f t="shared" si="41"/>
        <v>2.596858038930463</v>
      </c>
      <c r="AN36" s="157">
        <f t="shared" si="42"/>
        <v>2.5390380338304137</v>
      </c>
      <c r="AO36" s="157">
        <f t="shared" si="43"/>
        <v>2.4369051446930676</v>
      </c>
      <c r="AP36" s="157">
        <f t="shared" si="44"/>
        <v>3.0047628823362675</v>
      </c>
      <c r="AQ36" s="157">
        <f t="shared" si="45"/>
        <v>2.8217482283915563</v>
      </c>
      <c r="AR36" s="157">
        <f t="shared" si="46"/>
        <v>3.0548593316653818</v>
      </c>
      <c r="AS36" s="157">
        <f t="shared" si="47"/>
        <v>2.4088946240090925</v>
      </c>
      <c r="AT36" s="157">
        <f t="shared" si="48"/>
        <v>2.4788911781300693</v>
      </c>
      <c r="AU36" s="157">
        <f t="shared" si="49"/>
        <v>2.6460630977752024</v>
      </c>
      <c r="AV36" s="157">
        <f t="shared" si="50"/>
        <v>2.7962553403787336</v>
      </c>
      <c r="AW36" s="157">
        <f t="shared" si="51"/>
        <v>2.8847610738564002</v>
      </c>
      <c r="AX36" s="157">
        <f t="shared" si="52"/>
        <v>2.8576564297455391</v>
      </c>
      <c r="AY36" s="157">
        <f t="shared" si="59"/>
        <v>2.6836987129770478</v>
      </c>
      <c r="AZ36" s="157">
        <f t="shared" si="60"/>
        <v>2.7439739186098122</v>
      </c>
      <c r="BA36" s="157">
        <f t="shared" si="61"/>
        <v>2.4834872246069866</v>
      </c>
      <c r="BB36" s="157" t="str">
        <f t="shared" si="63"/>
        <v/>
      </c>
      <c r="BC36" s="52" t="str">
        <f t="shared" si="57"/>
        <v/>
      </c>
      <c r="BF36" s="105"/>
    </row>
    <row r="37" spans="1:58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54">
        <v>115776.08999999992</v>
      </c>
      <c r="P37" s="154">
        <v>109678.61999999991</v>
      </c>
      <c r="Q37" s="119"/>
      <c r="R37" s="52" t="str">
        <f t="shared" si="58"/>
        <v/>
      </c>
      <c r="T37" s="109" t="s">
        <v>81</v>
      </c>
      <c r="U37" s="19">
        <v>36869.314999999995</v>
      </c>
      <c r="V37" s="154">
        <v>38144.778000000013</v>
      </c>
      <c r="W37" s="154">
        <v>35747.971000000005</v>
      </c>
      <c r="X37" s="154">
        <v>35405.063999999991</v>
      </c>
      <c r="Y37" s="154">
        <v>39468.506000000016</v>
      </c>
      <c r="Z37" s="154">
        <v>36656.012999999941</v>
      </c>
      <c r="AA37" s="154">
        <v>39730.441999999974</v>
      </c>
      <c r="AB37" s="154">
        <v>38905.268000000018</v>
      </c>
      <c r="AC37" s="154">
        <v>37110.972999999998</v>
      </c>
      <c r="AD37" s="154">
        <v>44437.182000000023</v>
      </c>
      <c r="AE37" s="154">
        <v>35516.305999999968</v>
      </c>
      <c r="AF37" s="154">
        <v>38379.319000000003</v>
      </c>
      <c r="AG37" s="154">
        <v>36707.813999999991</v>
      </c>
      <c r="AH37" s="154">
        <v>33975.413999999953</v>
      </c>
      <c r="AI37" s="154">
        <v>34699.516999999971</v>
      </c>
      <c r="AJ37" s="119"/>
      <c r="AK37" s="52" t="str">
        <f t="shared" si="62"/>
        <v/>
      </c>
      <c r="AM37" s="198">
        <f t="shared" si="41"/>
        <v>2.6609147163514684</v>
      </c>
      <c r="AN37" s="157">
        <f t="shared" si="42"/>
        <v>2.4477706740286518</v>
      </c>
      <c r="AO37" s="157">
        <f t="shared" si="43"/>
        <v>2.1417496349682335</v>
      </c>
      <c r="AP37" s="157">
        <f t="shared" si="44"/>
        <v>2.5106144445623939</v>
      </c>
      <c r="AQ37" s="157">
        <f t="shared" si="45"/>
        <v>3.1842521435822113</v>
      </c>
      <c r="AR37" s="157">
        <f t="shared" si="46"/>
        <v>3.3649454435831103</v>
      </c>
      <c r="AS37" s="157">
        <f t="shared" si="47"/>
        <v>2.7034880868546924</v>
      </c>
      <c r="AT37" s="157">
        <f t="shared" si="48"/>
        <v>2.6358170139749189</v>
      </c>
      <c r="AU37" s="157">
        <f t="shared" si="49"/>
        <v>3.1656773651131371</v>
      </c>
      <c r="AV37" s="157">
        <f t="shared" si="50"/>
        <v>3.2745226936823624</v>
      </c>
      <c r="AW37" s="157">
        <f t="shared" si="51"/>
        <v>2.8372562827357921</v>
      </c>
      <c r="AX37" s="157">
        <f t="shared" si="52"/>
        <v>3.0130879305787333</v>
      </c>
      <c r="AY37" s="157">
        <f t="shared" si="59"/>
        <v>3.0865473679962045</v>
      </c>
      <c r="AZ37" s="157">
        <f t="shared" si="60"/>
        <v>2.9345794973729014</v>
      </c>
      <c r="BA37" s="157">
        <f t="shared" si="61"/>
        <v>3.1637448574754128</v>
      </c>
      <c r="BB37" s="157" t="str">
        <f t="shared" si="63"/>
        <v/>
      </c>
      <c r="BC37" s="52" t="str">
        <f t="shared" si="57"/>
        <v/>
      </c>
      <c r="BF37" s="105"/>
    </row>
    <row r="38" spans="1:58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54">
        <v>126334.52999999991</v>
      </c>
      <c r="P38" s="154">
        <v>140078.71999999986</v>
      </c>
      <c r="Q38" s="119"/>
      <c r="R38" s="52" t="str">
        <f t="shared" si="58"/>
        <v/>
      </c>
      <c r="T38" s="109" t="s">
        <v>82</v>
      </c>
      <c r="U38" s="19">
        <v>39727.941999999974</v>
      </c>
      <c r="V38" s="154">
        <v>40734.826999999983</v>
      </c>
      <c r="W38" s="154">
        <v>48266.111999999994</v>
      </c>
      <c r="X38" s="154">
        <v>48573.176999999916</v>
      </c>
      <c r="Y38" s="154">
        <v>47199.009999999987</v>
      </c>
      <c r="Z38" s="154">
        <v>49361.275999999947</v>
      </c>
      <c r="AA38" s="154">
        <v>45412.628000000033</v>
      </c>
      <c r="AB38" s="154">
        <v>51801.627999999968</v>
      </c>
      <c r="AC38" s="154">
        <v>54582.834000000003</v>
      </c>
      <c r="AD38" s="154">
        <v>54939.106999999975</v>
      </c>
      <c r="AE38" s="154">
        <v>39610.614999999998</v>
      </c>
      <c r="AF38" s="154">
        <v>40227.44400000004</v>
      </c>
      <c r="AG38" s="154">
        <v>41068.910000000025</v>
      </c>
      <c r="AH38" s="154">
        <v>40260.318999999967</v>
      </c>
      <c r="AI38" s="154">
        <v>45000.822000000051</v>
      </c>
      <c r="AJ38" s="119"/>
      <c r="AK38" s="52" t="str">
        <f t="shared" si="62"/>
        <v/>
      </c>
      <c r="AM38" s="198">
        <f t="shared" si="41"/>
        <v>3.2539314368583776</v>
      </c>
      <c r="AN38" s="157">
        <f t="shared" si="42"/>
        <v>3.1337083285605001</v>
      </c>
      <c r="AO38" s="157">
        <f t="shared" si="43"/>
        <v>2.2562326611474677</v>
      </c>
      <c r="AP38" s="157">
        <f t="shared" si="44"/>
        <v>3.3901116276712977</v>
      </c>
      <c r="AQ38" s="157">
        <f t="shared" si="45"/>
        <v>3.3140091652530894</v>
      </c>
      <c r="AR38" s="157">
        <f t="shared" si="46"/>
        <v>3.4292885910740196</v>
      </c>
      <c r="AS38" s="157">
        <f t="shared" si="47"/>
        <v>3.2799387414257781</v>
      </c>
      <c r="AT38" s="157">
        <f t="shared" si="48"/>
        <v>3.0212068642228891</v>
      </c>
      <c r="AU38" s="157">
        <f t="shared" si="49"/>
        <v>3.2532448061198354</v>
      </c>
      <c r="AV38" s="157">
        <f t="shared" si="50"/>
        <v>3.4008016340950329</v>
      </c>
      <c r="AW38" s="157">
        <f t="shared" si="51"/>
        <v>3.1623807399392989</v>
      </c>
      <c r="AX38" s="157">
        <f t="shared" si="52"/>
        <v>3.1617372629813776</v>
      </c>
      <c r="AY38" s="157">
        <f t="shared" si="59"/>
        <v>3.1696496791985505</v>
      </c>
      <c r="AZ38" s="157">
        <f t="shared" si="60"/>
        <v>3.1868024521878535</v>
      </c>
      <c r="BA38" s="157">
        <f t="shared" si="61"/>
        <v>3.2125380643112744</v>
      </c>
      <c r="BB38" s="157" t="str">
        <f t="shared" si="63"/>
        <v/>
      </c>
      <c r="BC38" s="52" t="str">
        <f t="shared" si="57"/>
        <v/>
      </c>
      <c r="BF38" s="105"/>
    </row>
    <row r="39" spans="1:58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145513.08999999985</v>
      </c>
      <c r="P39" s="154">
        <v>124104.07999999994</v>
      </c>
      <c r="Q39" s="119"/>
      <c r="R39" s="52" t="str">
        <f t="shared" si="58"/>
        <v/>
      </c>
      <c r="T39" s="109" t="s">
        <v>83</v>
      </c>
      <c r="U39" s="19">
        <v>50334.872000000032</v>
      </c>
      <c r="V39" s="154">
        <v>48986.57900000002</v>
      </c>
      <c r="W39" s="154">
        <v>51362.042000000016</v>
      </c>
      <c r="X39" s="154">
        <v>51289.855999999963</v>
      </c>
      <c r="Y39" s="154">
        <v>48284.936000000031</v>
      </c>
      <c r="Z39" s="154">
        <v>53105.856999999989</v>
      </c>
      <c r="AA39" s="154">
        <v>59549.020999999986</v>
      </c>
      <c r="AB39" s="154">
        <v>59908.970000000067</v>
      </c>
      <c r="AC39" s="154">
        <v>53697.078000000001</v>
      </c>
      <c r="AD39" s="154">
        <v>48381.740000000013</v>
      </c>
      <c r="AE39" s="154">
        <v>43825.39899999999</v>
      </c>
      <c r="AF39" s="154">
        <v>46964.612000000016</v>
      </c>
      <c r="AG39" s="154">
        <v>46669.291999999994</v>
      </c>
      <c r="AH39" s="154">
        <v>47917.589999999953</v>
      </c>
      <c r="AI39" s="154">
        <v>40009.361999999986</v>
      </c>
      <c r="AJ39" s="119"/>
      <c r="AK39" s="52" t="str">
        <f t="shared" si="62"/>
        <v/>
      </c>
      <c r="AM39" s="198">
        <f t="shared" ref="AM39:AN45" si="64">(U39/B39)*10</f>
        <v>3.2414904621629503</v>
      </c>
      <c r="AN39" s="157">
        <f t="shared" si="64"/>
        <v>2.5668080317411479</v>
      </c>
      <c r="AO39" s="157">
        <f t="shared" ref="AO39:AY41" si="65">IF(W39="","",(W39/D39)*10)</f>
        <v>3.1227660965473962</v>
      </c>
      <c r="AP39" s="157">
        <f t="shared" si="65"/>
        <v>3.2923693141074821</v>
      </c>
      <c r="AQ39" s="157">
        <f t="shared" si="65"/>
        <v>3.4202920027254784</v>
      </c>
      <c r="AR39" s="157">
        <f t="shared" si="65"/>
        <v>3.4483133730908344</v>
      </c>
      <c r="AS39" s="157">
        <f t="shared" si="65"/>
        <v>3.0834533940913951</v>
      </c>
      <c r="AT39" s="157">
        <f t="shared" si="65"/>
        <v>2.9683270442133765</v>
      </c>
      <c r="AU39" s="157">
        <f t="shared" si="65"/>
        <v>3.3181225695901304</v>
      </c>
      <c r="AV39" s="157">
        <f t="shared" si="65"/>
        <v>3.2080125021789963</v>
      </c>
      <c r="AW39" s="157">
        <f t="shared" si="65"/>
        <v>3.0872727608300847</v>
      </c>
      <c r="AX39" s="157">
        <f t="shared" si="65"/>
        <v>3.0523879633076105</v>
      </c>
      <c r="AY39" s="157">
        <f t="shared" si="65"/>
        <v>3.1715278243097793</v>
      </c>
      <c r="AZ39" s="157">
        <f t="shared" ref="AZ39:AZ41" si="66">IF(AH39="","",(AH39/O39)*10)</f>
        <v>3.2930088970002629</v>
      </c>
      <c r="BA39" s="157">
        <f t="shared" ref="BA39:BA41" si="67">IF(AI39="","",(AI39/P39)*10)</f>
        <v>3.2238554929056322</v>
      </c>
      <c r="BB39" s="157" t="str">
        <f t="shared" si="63"/>
        <v/>
      </c>
      <c r="BC39" s="52" t="str">
        <f t="shared" si="57"/>
        <v/>
      </c>
      <c r="BF39" s="105"/>
    </row>
    <row r="40" spans="1:58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91498.370000000083</v>
      </c>
      <c r="P40" s="154">
        <v>99082.869999999937</v>
      </c>
      <c r="Q40" s="119"/>
      <c r="R40" s="52" t="str">
        <f t="shared" si="58"/>
        <v/>
      </c>
      <c r="T40" s="110" t="s">
        <v>84</v>
      </c>
      <c r="U40" s="19">
        <v>35379.044000000002</v>
      </c>
      <c r="V40" s="154">
        <v>37144.067999999992</v>
      </c>
      <c r="W40" s="154">
        <v>37986.12000000001</v>
      </c>
      <c r="X40" s="154">
        <v>33420.183999999987</v>
      </c>
      <c r="Y40" s="154">
        <v>33733.983000000022</v>
      </c>
      <c r="Z40" s="154">
        <v>36039.897999999965</v>
      </c>
      <c r="AA40" s="154">
        <v>34055.992000000013</v>
      </c>
      <c r="AB40" s="154">
        <v>36034.477999999988</v>
      </c>
      <c r="AC40" s="154">
        <v>35921.741999999998</v>
      </c>
      <c r="AD40" s="154">
        <v>37043.72399999998</v>
      </c>
      <c r="AE40" s="154">
        <v>32897.341999999997</v>
      </c>
      <c r="AF40" s="154">
        <v>33474.04300000002</v>
      </c>
      <c r="AG40" s="154">
        <v>32438.861000000004</v>
      </c>
      <c r="AH40" s="154">
        <v>26829.104000000014</v>
      </c>
      <c r="AI40" s="154">
        <v>29687.465999999993</v>
      </c>
      <c r="AJ40" s="119"/>
      <c r="AK40" s="52" t="str">
        <f t="shared" si="62"/>
        <v/>
      </c>
      <c r="AM40" s="198">
        <f t="shared" si="64"/>
        <v>2.3641849315690981</v>
      </c>
      <c r="AN40" s="157">
        <f t="shared" si="64"/>
        <v>2.3331363931299971</v>
      </c>
      <c r="AO40" s="157">
        <f t="shared" si="65"/>
        <v>1.8672394304510065</v>
      </c>
      <c r="AP40" s="157">
        <f t="shared" si="65"/>
        <v>3.0775081161693092</v>
      </c>
      <c r="AQ40" s="157">
        <f t="shared" si="65"/>
        <v>3.1734234355002373</v>
      </c>
      <c r="AR40" s="157">
        <f t="shared" si="65"/>
        <v>3.0922544640903604</v>
      </c>
      <c r="AS40" s="157">
        <f t="shared" si="65"/>
        <v>2.9933333802103839</v>
      </c>
      <c r="AT40" s="157">
        <f t="shared" si="65"/>
        <v>2.4409599211403106</v>
      </c>
      <c r="AU40" s="157">
        <f t="shared" si="65"/>
        <v>3.0553693343062638</v>
      </c>
      <c r="AV40" s="157">
        <f t="shared" si="65"/>
        <v>2.9890526462560034</v>
      </c>
      <c r="AW40" s="157">
        <f t="shared" si="65"/>
        <v>3.0440906927318663</v>
      </c>
      <c r="AX40" s="157">
        <f t="shared" si="65"/>
        <v>2.8814276072156284</v>
      </c>
      <c r="AY40" s="157">
        <f t="shared" si="65"/>
        <v>2.9726921513406346</v>
      </c>
      <c r="AZ40" s="157">
        <f t="shared" si="66"/>
        <v>2.9321947483873201</v>
      </c>
      <c r="BA40" s="157">
        <f t="shared" si="67"/>
        <v>2.9962258864726077</v>
      </c>
      <c r="BB40" s="157" t="str">
        <f t="shared" si="63"/>
        <v/>
      </c>
      <c r="BC40" s="52" t="str">
        <f t="shared" si="57"/>
        <v/>
      </c>
      <c r="BF40" s="105"/>
    </row>
    <row r="41" spans="1:58" ht="20.100000000000001" customHeight="1" thickBot="1" x14ac:dyDescent="0.3">
      <c r="A41" s="35" t="str">
        <f>A19</f>
        <v>jan-fev</v>
      </c>
      <c r="B41" s="167">
        <f>B29+B30</f>
        <v>174425.06</v>
      </c>
      <c r="C41" s="168">
        <f t="shared" ref="C41:Q41" si="68">C29+C30</f>
        <v>208639.09999999995</v>
      </c>
      <c r="D41" s="168">
        <f t="shared" si="68"/>
        <v>253815.14</v>
      </c>
      <c r="E41" s="168">
        <f t="shared" si="68"/>
        <v>269670.31999999989</v>
      </c>
      <c r="F41" s="168">
        <f t="shared" si="68"/>
        <v>211733.81000000003</v>
      </c>
      <c r="G41" s="168">
        <f t="shared" si="68"/>
        <v>190536.37999999995</v>
      </c>
      <c r="H41" s="168">
        <f t="shared" si="68"/>
        <v>208741.00999999989</v>
      </c>
      <c r="I41" s="168">
        <f t="shared" si="68"/>
        <v>198785.39</v>
      </c>
      <c r="J41" s="168">
        <f t="shared" si="68"/>
        <v>272946.64999999997</v>
      </c>
      <c r="K41" s="168">
        <f t="shared" si="68"/>
        <v>231179.26999999984</v>
      </c>
      <c r="L41" s="168">
        <f t="shared" si="68"/>
        <v>205997.06999999995</v>
      </c>
      <c r="M41" s="168">
        <f t="shared" si="68"/>
        <v>217220.1999999999</v>
      </c>
      <c r="N41" s="168">
        <f t="shared" si="68"/>
        <v>205963.49999999994</v>
      </c>
      <c r="O41" s="168">
        <f t="shared" si="68"/>
        <v>196867.05999999991</v>
      </c>
      <c r="P41" s="168">
        <f t="shared" si="68"/>
        <v>229952.7399999999</v>
      </c>
      <c r="Q41" s="169">
        <f t="shared" si="68"/>
        <v>239508.42000000004</v>
      </c>
      <c r="R41" s="61">
        <f t="shared" si="58"/>
        <v>4.155497342627943E-2</v>
      </c>
      <c r="T41" s="109"/>
      <c r="U41" s="167">
        <f>U29+U30</f>
        <v>48040.244999999981</v>
      </c>
      <c r="V41" s="168">
        <f t="shared" ref="V41:AJ41" si="69">V29+V30</f>
        <v>48585.301999999996</v>
      </c>
      <c r="W41" s="168">
        <f t="shared" si="69"/>
        <v>51645.723999999995</v>
      </c>
      <c r="X41" s="168">
        <f t="shared" si="69"/>
        <v>55022.849000000002</v>
      </c>
      <c r="Y41" s="168">
        <f t="shared" si="69"/>
        <v>59268.65800000001</v>
      </c>
      <c r="Z41" s="168">
        <f t="shared" si="69"/>
        <v>53639.001999999979</v>
      </c>
      <c r="AA41" s="168">
        <f t="shared" si="69"/>
        <v>56052.54700000002</v>
      </c>
      <c r="AB41" s="168">
        <f t="shared" si="69"/>
        <v>52613.178999999982</v>
      </c>
      <c r="AC41" s="168">
        <f t="shared" si="69"/>
        <v>62943.251000000004</v>
      </c>
      <c r="AD41" s="168">
        <f t="shared" si="69"/>
        <v>63674.419000000016</v>
      </c>
      <c r="AE41" s="168">
        <f t="shared" si="69"/>
        <v>55087.448000000019</v>
      </c>
      <c r="AF41" s="168">
        <f t="shared" si="69"/>
        <v>59933.64800000003</v>
      </c>
      <c r="AG41" s="168">
        <f t="shared" si="69"/>
        <v>58060.357000000033</v>
      </c>
      <c r="AH41" s="168">
        <f t="shared" ref="AH41:AI41" si="70">AH29+AH30</f>
        <v>55216.666999999994</v>
      </c>
      <c r="AI41" s="168">
        <f t="shared" si="70"/>
        <v>62480.975000000049</v>
      </c>
      <c r="AJ41" s="169">
        <f t="shared" si="69"/>
        <v>63280.72600000001</v>
      </c>
      <c r="AK41" s="57">
        <f t="shared" si="62"/>
        <v>1.2799912293301434E-2</v>
      </c>
      <c r="AM41" s="199">
        <f t="shared" si="64"/>
        <v>2.7542054450203417</v>
      </c>
      <c r="AN41" s="173">
        <f t="shared" si="64"/>
        <v>2.3286767437167821</v>
      </c>
      <c r="AO41" s="173">
        <f t="shared" si="65"/>
        <v>2.0347771216484563</v>
      </c>
      <c r="AP41" s="173">
        <f t="shared" si="65"/>
        <v>2.0403746693369897</v>
      </c>
      <c r="AQ41" s="173">
        <f t="shared" si="65"/>
        <v>2.799206135288455</v>
      </c>
      <c r="AR41" s="173">
        <f t="shared" si="65"/>
        <v>2.815158029138582</v>
      </c>
      <c r="AS41" s="173">
        <f t="shared" si="65"/>
        <v>2.6852675954763292</v>
      </c>
      <c r="AT41" s="173">
        <f t="shared" si="65"/>
        <v>2.6467326899627777</v>
      </c>
      <c r="AU41" s="173">
        <f t="shared" si="65"/>
        <v>2.3060642436901135</v>
      </c>
      <c r="AV41" s="173">
        <f t="shared" si="65"/>
        <v>2.7543308273272107</v>
      </c>
      <c r="AW41" s="173">
        <f t="shared" si="65"/>
        <v>2.6741859969173367</v>
      </c>
      <c r="AX41" s="173">
        <f t="shared" si="65"/>
        <v>2.7591194557412275</v>
      </c>
      <c r="AY41" s="173">
        <f t="shared" si="65"/>
        <v>2.8189634085651121</v>
      </c>
      <c r="AZ41" s="173">
        <f t="shared" si="66"/>
        <v>2.804769218375081</v>
      </c>
      <c r="BA41" s="173">
        <f t="shared" si="67"/>
        <v>2.7171224400283327</v>
      </c>
      <c r="BB41" s="305">
        <f>IF(AJ41="","",(AJ41/Q41)*10)</f>
        <v>2.6421086156386488</v>
      </c>
      <c r="BC41" s="61">
        <f t="shared" si="57"/>
        <v>-2.7607818950146995E-2</v>
      </c>
      <c r="BF41" s="105"/>
    </row>
    <row r="42" spans="1:58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N42" si="71">SUM(E29:E31)</f>
        <v>397992.19999999995</v>
      </c>
      <c r="F42" s="154">
        <f t="shared" si="71"/>
        <v>320914.02999999997</v>
      </c>
      <c r="G42" s="154">
        <f t="shared" si="71"/>
        <v>319240.09999999998</v>
      </c>
      <c r="H42" s="154">
        <f t="shared" si="71"/>
        <v>375788.15999999986</v>
      </c>
      <c r="I42" s="154">
        <f t="shared" si="71"/>
        <v>329821.17</v>
      </c>
      <c r="J42" s="154">
        <f t="shared" si="71"/>
        <v>409296.98</v>
      </c>
      <c r="K42" s="154">
        <f t="shared" si="71"/>
        <v>362582.60999999987</v>
      </c>
      <c r="L42" s="154">
        <f t="shared" si="71"/>
        <v>323969.94999999995</v>
      </c>
      <c r="M42" s="154">
        <f t="shared" si="71"/>
        <v>371518.00999999989</v>
      </c>
      <c r="N42" s="154">
        <f t="shared" si="71"/>
        <v>343792.48999999976</v>
      </c>
      <c r="O42" s="154">
        <f t="shared" ref="O42:P42" si="72">SUM(O29:O31)</f>
        <v>334600.13999999996</v>
      </c>
      <c r="P42" s="154">
        <f t="shared" si="72"/>
        <v>375379.26</v>
      </c>
      <c r="Q42" s="154" t="str">
        <f>IF(Q31="","",SUM(Q29:Q31))</f>
        <v/>
      </c>
      <c r="R42" s="61" t="str">
        <f t="shared" si="58"/>
        <v/>
      </c>
      <c r="T42" s="108" t="s">
        <v>85</v>
      </c>
      <c r="U42" s="19">
        <f>SUM(U29:U31)</f>
        <v>82216.569999999963</v>
      </c>
      <c r="V42" s="154">
        <f>SUM(V29:V31)</f>
        <v>78766.856</v>
      </c>
      <c r="W42" s="154">
        <f>SUM(W29:W31)</f>
        <v>86315.356999999989</v>
      </c>
      <c r="X42" s="154">
        <f t="shared" ref="X42:AH42" si="73">SUM(X29:X31)</f>
        <v>84446.709999999992</v>
      </c>
      <c r="Y42" s="154">
        <f t="shared" si="73"/>
        <v>88812.746000000028</v>
      </c>
      <c r="Z42" s="154">
        <f t="shared" si="73"/>
        <v>88470.203999999969</v>
      </c>
      <c r="AA42" s="154">
        <f t="shared" si="73"/>
        <v>91011.791000000027</v>
      </c>
      <c r="AB42" s="154">
        <f t="shared" si="73"/>
        <v>89366.013999999952</v>
      </c>
      <c r="AC42" s="154">
        <f t="shared" si="73"/>
        <v>99643.168000000005</v>
      </c>
      <c r="AD42" s="154">
        <f t="shared" si="73"/>
        <v>99340.117999999988</v>
      </c>
      <c r="AE42" s="154">
        <f t="shared" si="73"/>
        <v>86053.720000000016</v>
      </c>
      <c r="AF42" s="154">
        <f t="shared" si="73"/>
        <v>101509.05600000001</v>
      </c>
      <c r="AG42" s="154">
        <f t="shared" si="73"/>
        <v>96896.077000000048</v>
      </c>
      <c r="AH42" s="154">
        <f t="shared" si="73"/>
        <v>93756.756999999998</v>
      </c>
      <c r="AI42" s="154">
        <f t="shared" ref="AI42" si="74">SUM(AI29:AI31)</f>
        <v>98046.747000000047</v>
      </c>
      <c r="AJ42" s="154" t="str">
        <f>IF(AJ31="","",SUM(AJ29:AJ31))</f>
        <v/>
      </c>
      <c r="AK42" s="52" t="str">
        <f t="shared" si="62"/>
        <v/>
      </c>
      <c r="AM42" s="197">
        <f t="shared" si="64"/>
        <v>2.4364590200545351</v>
      </c>
      <c r="AN42" s="156">
        <f t="shared" si="64"/>
        <v>2.3667894900255999</v>
      </c>
      <c r="AO42" s="156">
        <f t="shared" ref="AO42:AY44" si="75">(W42/D42)*10</f>
        <v>1.9850252923809542</v>
      </c>
      <c r="AP42" s="156">
        <f t="shared" si="75"/>
        <v>2.1218182165379122</v>
      </c>
      <c r="AQ42" s="156">
        <f t="shared" si="75"/>
        <v>2.7674934000236773</v>
      </c>
      <c r="AR42" s="156">
        <f t="shared" si="75"/>
        <v>2.7712747865947911</v>
      </c>
      <c r="AS42" s="156">
        <f t="shared" si="75"/>
        <v>2.4218908599994227</v>
      </c>
      <c r="AT42" s="156">
        <f t="shared" si="75"/>
        <v>2.7095293488892769</v>
      </c>
      <c r="AU42" s="156">
        <f t="shared" si="75"/>
        <v>2.4344955587016552</v>
      </c>
      <c r="AV42" s="156">
        <f t="shared" si="75"/>
        <v>2.7397926778672597</v>
      </c>
      <c r="AW42" s="156">
        <f t="shared" si="75"/>
        <v>2.6562253690504329</v>
      </c>
      <c r="AX42" s="156">
        <f t="shared" si="75"/>
        <v>2.7322782009948869</v>
      </c>
      <c r="AY42" s="156">
        <f t="shared" si="75"/>
        <v>2.8184465867768118</v>
      </c>
      <c r="AZ42" s="156">
        <f t="shared" ref="AZ42:AZ44" si="76">(AH42/O42)*10</f>
        <v>2.8020537289673579</v>
      </c>
      <c r="BA42" s="156">
        <f t="shared" ref="BA42:BA44" si="77">(AI42/P42)*10</f>
        <v>2.6119383100707285</v>
      </c>
      <c r="BB42" s="303" t="str">
        <f>IF(AJ42="","",(AJ42/Q42)*10)</f>
        <v/>
      </c>
      <c r="BC42" s="61" t="str">
        <f t="shared" si="57"/>
        <v/>
      </c>
      <c r="BF42" s="105"/>
    </row>
    <row r="43" spans="1:58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N43" si="78">SUM(E32:E34)</f>
        <v>452362.07000000007</v>
      </c>
      <c r="F43" s="154">
        <f t="shared" si="78"/>
        <v>346745.78999999992</v>
      </c>
      <c r="G43" s="154">
        <f t="shared" si="78"/>
        <v>356512.32999999996</v>
      </c>
      <c r="H43" s="154">
        <f t="shared" si="78"/>
        <v>427716.65999999992</v>
      </c>
      <c r="I43" s="154">
        <f t="shared" si="78"/>
        <v>426590.23</v>
      </c>
      <c r="J43" s="154">
        <f t="shared" si="78"/>
        <v>454858.03</v>
      </c>
      <c r="K43" s="154">
        <f t="shared" si="78"/>
        <v>390784.71999999991</v>
      </c>
      <c r="L43" s="154">
        <f t="shared" si="78"/>
        <v>348578.50999999989</v>
      </c>
      <c r="M43" s="154">
        <f t="shared" si="78"/>
        <v>402799.82999999984</v>
      </c>
      <c r="N43" s="154">
        <f t="shared" si="78"/>
        <v>382135.83999999968</v>
      </c>
      <c r="O43" s="154">
        <f t="shared" ref="O43:P43" si="79">SUM(O32:O34)</f>
        <v>373424.61999999994</v>
      </c>
      <c r="P43" s="154">
        <f t="shared" si="79"/>
        <v>453440.48999999987</v>
      </c>
      <c r="Q43" s="154" t="str">
        <f>IF(Q34="","",SUM(Q32:Q34))</f>
        <v/>
      </c>
      <c r="R43" s="52" t="str">
        <f t="shared" si="58"/>
        <v/>
      </c>
      <c r="T43" s="109" t="s">
        <v>86</v>
      </c>
      <c r="U43" s="19">
        <f>SUM(U32:U34)</f>
        <v>86998.260999999969</v>
      </c>
      <c r="V43" s="154">
        <f>SUM(V32:V34)</f>
        <v>91054.148000000016</v>
      </c>
      <c r="W43" s="154">
        <f>SUM(W32:W34)</f>
        <v>86989.97</v>
      </c>
      <c r="X43" s="154">
        <f t="shared" ref="X43:AG43" si="80">SUM(X32:X34)</f>
        <v>94857.412999999986</v>
      </c>
      <c r="Y43" s="154">
        <f t="shared" si="80"/>
        <v>91989.164000000033</v>
      </c>
      <c r="Z43" s="154">
        <f t="shared" si="80"/>
        <v>97881.056000000011</v>
      </c>
      <c r="AA43" s="154">
        <f t="shared" si="80"/>
        <v>97771.116999999969</v>
      </c>
      <c r="AB43" s="154">
        <f t="shared" si="80"/>
        <v>103996.73799999995</v>
      </c>
      <c r="AC43" s="154">
        <f t="shared" si="80"/>
        <v>107258.03199999998</v>
      </c>
      <c r="AD43" s="154">
        <f t="shared" si="80"/>
        <v>100592.079</v>
      </c>
      <c r="AE43" s="154">
        <f t="shared" si="80"/>
        <v>90380.885999999999</v>
      </c>
      <c r="AF43" s="154">
        <f t="shared" si="80"/>
        <v>108425.69100000005</v>
      </c>
      <c r="AG43" s="154">
        <f t="shared" si="80"/>
        <v>101593.97400000006</v>
      </c>
      <c r="AH43" s="154">
        <f t="shared" ref="AH43" si="81">SUM(AH32:AH34)</f>
        <v>100442.45000000004</v>
      </c>
      <c r="AI43" s="154">
        <f t="shared" ref="AI43" si="82">SUM(AI32:AI34)</f>
        <v>107456.50200000001</v>
      </c>
      <c r="AJ43" s="154" t="str">
        <f>IF(AJ34="","",SUM(AJ32:AJ34))</f>
        <v/>
      </c>
      <c r="AK43" s="52" t="str">
        <f t="shared" si="62"/>
        <v/>
      </c>
      <c r="AM43" s="198">
        <f t="shared" si="64"/>
        <v>2.2750732862824821</v>
      </c>
      <c r="AN43" s="157">
        <f t="shared" si="64"/>
        <v>1.9521934010893327</v>
      </c>
      <c r="AO43" s="157">
        <f t="shared" si="75"/>
        <v>2.0898434558003469</v>
      </c>
      <c r="AP43" s="157">
        <f t="shared" si="75"/>
        <v>2.0969356029341712</v>
      </c>
      <c r="AQ43" s="157">
        <f t="shared" si="75"/>
        <v>2.6529280715996597</v>
      </c>
      <c r="AR43" s="157">
        <f t="shared" si="75"/>
        <v>2.7455167118623924</v>
      </c>
      <c r="AS43" s="157">
        <f t="shared" si="75"/>
        <v>2.2858851698692302</v>
      </c>
      <c r="AT43" s="157">
        <f t="shared" si="75"/>
        <v>2.4378602857360319</v>
      </c>
      <c r="AU43" s="157">
        <f t="shared" si="75"/>
        <v>2.3580551496474618</v>
      </c>
      <c r="AV43" s="157">
        <f t="shared" si="75"/>
        <v>2.5741047142273121</v>
      </c>
      <c r="AW43" s="157">
        <f t="shared" si="75"/>
        <v>2.5928415954270969</v>
      </c>
      <c r="AX43" s="157">
        <f t="shared" si="75"/>
        <v>2.6918008133220934</v>
      </c>
      <c r="AY43" s="157">
        <f t="shared" si="75"/>
        <v>2.6585827176011585</v>
      </c>
      <c r="AZ43" s="157">
        <f t="shared" si="76"/>
        <v>2.6897650722654562</v>
      </c>
      <c r="BA43" s="157">
        <f t="shared" si="77"/>
        <v>2.3698038523202909</v>
      </c>
      <c r="BB43" s="303" t="str">
        <f t="shared" ref="BB43:BB45" si="83">IF(AJ43="","",(AJ43/Q43)*10)</f>
        <v/>
      </c>
      <c r="BC43" s="52" t="str">
        <f>IF(BB43="","",(BB43-BA43)/BA43)</f>
        <v/>
      </c>
      <c r="BF43" s="105"/>
    </row>
    <row r="44" spans="1:58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N44" si="84">SUM(E35:E37)</f>
        <v>380039.47999999986</v>
      </c>
      <c r="F44" s="154">
        <f t="shared" si="84"/>
        <v>326934.71000000002</v>
      </c>
      <c r="G44" s="154">
        <f t="shared" si="84"/>
        <v>312275.05999999988</v>
      </c>
      <c r="H44" s="154">
        <f t="shared" si="84"/>
        <v>397927.66000000009</v>
      </c>
      <c r="I44" s="154">
        <f t="shared" si="84"/>
        <v>401306.53999999992</v>
      </c>
      <c r="J44" s="154">
        <f t="shared" si="84"/>
        <v>370175.25</v>
      </c>
      <c r="K44" s="154">
        <f t="shared" si="84"/>
        <v>378308.29999999981</v>
      </c>
      <c r="L44" s="154">
        <f t="shared" si="84"/>
        <v>363918.54</v>
      </c>
      <c r="M44" s="154">
        <f t="shared" si="84"/>
        <v>337143.84999999986</v>
      </c>
      <c r="N44" s="154">
        <f t="shared" si="84"/>
        <v>356836.42999999993</v>
      </c>
      <c r="O44" s="154">
        <f t="shared" ref="O44:P44" si="85">SUM(O35:O37)</f>
        <v>341381.28999999969</v>
      </c>
      <c r="P44" s="154">
        <f t="shared" si="85"/>
        <v>357250.44999999949</v>
      </c>
      <c r="Q44" s="154"/>
      <c r="R44" s="52" t="str">
        <f t="shared" si="58"/>
        <v/>
      </c>
      <c r="T44" s="109" t="s">
        <v>87</v>
      </c>
      <c r="U44" s="19">
        <f>SUM(U35:U37)</f>
        <v>91499.962999999989</v>
      </c>
      <c r="V44" s="154">
        <f>SUM(V35:V37)</f>
        <v>94301.094000000012</v>
      </c>
      <c r="W44" s="154">
        <f>SUM(W35:W37)</f>
        <v>95143.493000000002</v>
      </c>
      <c r="X44" s="154">
        <f t="shared" ref="X44:AG44" si="86">SUM(X35:X37)</f>
        <v>95010.713999999993</v>
      </c>
      <c r="Y44" s="154">
        <f t="shared" si="86"/>
        <v>96933.330000000016</v>
      </c>
      <c r="Z44" s="154">
        <f t="shared" si="86"/>
        <v>97029.099999999919</v>
      </c>
      <c r="AA44" s="154">
        <f t="shared" si="86"/>
        <v>103464.25199999993</v>
      </c>
      <c r="AB44" s="154">
        <f t="shared" si="86"/>
        <v>101256.62400000007</v>
      </c>
      <c r="AC44" s="154">
        <f t="shared" si="86"/>
        <v>103099.24100000001</v>
      </c>
      <c r="AD44" s="154">
        <f t="shared" si="86"/>
        <v>114633.18400000001</v>
      </c>
      <c r="AE44" s="154">
        <f t="shared" si="86"/>
        <v>101186.17999999993</v>
      </c>
      <c r="AF44" s="154">
        <f t="shared" si="86"/>
        <v>99045.043999999994</v>
      </c>
      <c r="AG44" s="154">
        <f t="shared" si="86"/>
        <v>99499.376000000018</v>
      </c>
      <c r="AH44" s="154">
        <f t="shared" ref="AH44" si="87">SUM(AH35:AH37)</f>
        <v>95205.425999999949</v>
      </c>
      <c r="AI44" s="154">
        <f t="shared" ref="AI44" si="88">SUM(AI35:AI37)</f>
        <v>95473.035999999993</v>
      </c>
      <c r="AJ44" s="154"/>
      <c r="AK44" s="52" t="str">
        <f t="shared" si="62"/>
        <v/>
      </c>
      <c r="AM44" s="198">
        <f t="shared" si="64"/>
        <v>2.613554504687233</v>
      </c>
      <c r="AN44" s="157">
        <f t="shared" si="64"/>
        <v>2.3424497621770386</v>
      </c>
      <c r="AO44" s="157">
        <f t="shared" si="75"/>
        <v>2.1934914163029777</v>
      </c>
      <c r="AP44" s="157">
        <f t="shared" si="75"/>
        <v>2.5000222082189993</v>
      </c>
      <c r="AQ44" s="157">
        <f t="shared" si="75"/>
        <v>2.9649140037776966</v>
      </c>
      <c r="AR44" s="157">
        <f t="shared" si="75"/>
        <v>3.1071677642140223</v>
      </c>
      <c r="AS44" s="157">
        <f t="shared" si="75"/>
        <v>2.6000769084511473</v>
      </c>
      <c r="AT44" s="157">
        <f t="shared" si="75"/>
        <v>2.5231740305054604</v>
      </c>
      <c r="AU44" s="157">
        <f t="shared" si="75"/>
        <v>2.7851467919586739</v>
      </c>
      <c r="AV44" s="157">
        <f t="shared" si="75"/>
        <v>3.0301524973150222</v>
      </c>
      <c r="AW44" s="157">
        <f t="shared" si="75"/>
        <v>2.780462352921067</v>
      </c>
      <c r="AX44" s="157">
        <f t="shared" si="75"/>
        <v>2.9377680773355359</v>
      </c>
      <c r="AY44" s="157">
        <f t="shared" si="75"/>
        <v>2.7883749425472066</v>
      </c>
      <c r="AZ44" s="157">
        <f t="shared" si="76"/>
        <v>2.7888296397263024</v>
      </c>
      <c r="BA44" s="157">
        <f t="shared" si="77"/>
        <v>2.6724399087530926</v>
      </c>
      <c r="BB44" s="303" t="str">
        <f t="shared" si="83"/>
        <v/>
      </c>
      <c r="BC44" s="52" t="str">
        <f>IF(BB44="","",(BB44-BA44)/BA44)</f>
        <v/>
      </c>
      <c r="BF44" s="105"/>
    </row>
    <row r="45" spans="1:58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N45" si="89">IF(E40="","",SUM(E38:E40))</f>
        <v>407657.96999999974</v>
      </c>
      <c r="F45" s="155">
        <f t="shared" si="89"/>
        <v>389896.20999999979</v>
      </c>
      <c r="G45" s="155">
        <f t="shared" si="89"/>
        <v>414494.53</v>
      </c>
      <c r="H45" s="155">
        <f t="shared" si="89"/>
        <v>445352.96000000014</v>
      </c>
      <c r="I45" s="155">
        <f t="shared" si="89"/>
        <v>520911.64999999973</v>
      </c>
      <c r="J45" s="155">
        <f t="shared" si="89"/>
        <v>447178.6</v>
      </c>
      <c r="K45" s="155">
        <f t="shared" si="89"/>
        <v>436294.14999999967</v>
      </c>
      <c r="L45" s="155">
        <f t="shared" si="89"/>
        <v>375280.25999999972</v>
      </c>
      <c r="M45" s="155">
        <f t="shared" si="89"/>
        <v>397265.69</v>
      </c>
      <c r="N45" s="155">
        <f t="shared" si="89"/>
        <v>385842.90000000014</v>
      </c>
      <c r="O45" s="155">
        <f t="shared" ref="O45:P45" si="90">IF(O40="","",SUM(O38:O40))</f>
        <v>363345.98999999987</v>
      </c>
      <c r="P45" s="155">
        <f t="shared" si="90"/>
        <v>363265.66999999975</v>
      </c>
      <c r="Q45" s="155"/>
      <c r="R45" s="55" t="str">
        <f t="shared" si="58"/>
        <v/>
      </c>
      <c r="T45" s="110" t="s">
        <v>88</v>
      </c>
      <c r="U45" s="21">
        <f>SUM(U38:U40)</f>
        <v>125441.85800000001</v>
      </c>
      <c r="V45" s="155">
        <f>SUM(V38:V40)</f>
        <v>126865.47399999999</v>
      </c>
      <c r="W45" s="155">
        <f>IF(W40="","",SUM(W38:W40))</f>
        <v>137614.27400000003</v>
      </c>
      <c r="X45" s="155">
        <f t="shared" ref="X45:AG45" si="91">IF(X40="","",SUM(X38:X40))</f>
        <v>133283.21699999986</v>
      </c>
      <c r="Y45" s="155">
        <f t="shared" si="91"/>
        <v>129217.92900000005</v>
      </c>
      <c r="Z45" s="155">
        <f t="shared" si="91"/>
        <v>138507.0309999999</v>
      </c>
      <c r="AA45" s="155">
        <f t="shared" si="91"/>
        <v>139017.64100000003</v>
      </c>
      <c r="AB45" s="155">
        <f t="shared" si="91"/>
        <v>147745.076</v>
      </c>
      <c r="AC45" s="155">
        <f t="shared" si="91"/>
        <v>144201.65400000001</v>
      </c>
      <c r="AD45" s="155">
        <f t="shared" si="91"/>
        <v>140364.57099999997</v>
      </c>
      <c r="AE45" s="155">
        <f t="shared" si="91"/>
        <v>116333.356</v>
      </c>
      <c r="AF45" s="155">
        <f t="shared" si="91"/>
        <v>120666.09900000007</v>
      </c>
      <c r="AG45" s="155">
        <f t="shared" si="91"/>
        <v>120177.06300000002</v>
      </c>
      <c r="AH45" s="155">
        <f t="shared" ref="AH45" si="92">IF(AH40="","",SUM(AH38:AH40))</f>
        <v>115007.01299999995</v>
      </c>
      <c r="AI45" s="155">
        <f t="shared" ref="AI45" si="93">IF(AI40="","",SUM(AI38:AI40))</f>
        <v>114697.65000000002</v>
      </c>
      <c r="AJ45" s="155"/>
      <c r="AK45" s="55" t="str">
        <f t="shared" si="62"/>
        <v/>
      </c>
      <c r="AM45" s="200">
        <f t="shared" si="64"/>
        <v>2.9376034082439215</v>
      </c>
      <c r="AN45" s="158">
        <f t="shared" si="64"/>
        <v>2.642822586054681</v>
      </c>
      <c r="AO45" s="158">
        <f t="shared" ref="AO45:AY45" si="94">IF(W40="","",(W45/D45)*10)</f>
        <v>2.3651800960558829</v>
      </c>
      <c r="AP45" s="158">
        <f t="shared" si="94"/>
        <v>3.2694863539648189</v>
      </c>
      <c r="AQ45" s="158">
        <f t="shared" si="94"/>
        <v>3.3141622228130947</v>
      </c>
      <c r="AR45" s="158">
        <f t="shared" si="94"/>
        <v>3.3415888745262787</v>
      </c>
      <c r="AS45" s="158">
        <f t="shared" si="94"/>
        <v>3.1215160442629593</v>
      </c>
      <c r="AT45" s="158">
        <f t="shared" si="94"/>
        <v>2.8362789736032989</v>
      </c>
      <c r="AU45" s="158">
        <f t="shared" si="94"/>
        <v>3.2246993483140747</v>
      </c>
      <c r="AV45" s="158">
        <f t="shared" si="94"/>
        <v>3.2172003910664415</v>
      </c>
      <c r="AW45" s="158">
        <f t="shared" si="94"/>
        <v>3.0999060808580792</v>
      </c>
      <c r="AX45" s="158">
        <f t="shared" si="94"/>
        <v>3.0374155643795984</v>
      </c>
      <c r="AY45" s="158">
        <f t="shared" si="94"/>
        <v>3.1146630662375796</v>
      </c>
      <c r="AZ45" s="158">
        <f t="shared" ref="AZ45" si="95">IF(AH40="","",(AH45/O45)*10)</f>
        <v>3.1652203730114099</v>
      </c>
      <c r="BA45" s="158">
        <f t="shared" ref="BA45" si="96">IF(AI40="","",(AI45/P45)*10)</f>
        <v>3.1574040563756025</v>
      </c>
      <c r="BB45" s="304" t="str">
        <f t="shared" si="83"/>
        <v/>
      </c>
      <c r="BC45" s="55" t="str">
        <f>IF(BB45="","",(BB45-BA45)/BA45)</f>
        <v/>
      </c>
      <c r="BF45" s="105"/>
    </row>
    <row r="46" spans="1:58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F46" s="105"/>
    </row>
    <row r="47" spans="1:58" ht="15.75" thickBot="1" x14ac:dyDescent="0.3">
      <c r="R47" s="107" t="s">
        <v>1</v>
      </c>
      <c r="AK47" s="289">
        <v>1000</v>
      </c>
      <c r="BC47" s="289" t="s">
        <v>47</v>
      </c>
      <c r="BF47" s="105"/>
    </row>
    <row r="48" spans="1:58" ht="20.100000000000001" customHeight="1" x14ac:dyDescent="0.25">
      <c r="A48" s="347" t="s">
        <v>15</v>
      </c>
      <c r="B48" s="349" t="s">
        <v>72</v>
      </c>
      <c r="C48" s="343"/>
      <c r="D48" s="343"/>
      <c r="E48" s="343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4"/>
      <c r="R48" s="345" t="s">
        <v>159</v>
      </c>
      <c r="T48" s="350" t="s">
        <v>3</v>
      </c>
      <c r="U48" s="342" t="s">
        <v>72</v>
      </c>
      <c r="V48" s="343"/>
      <c r="W48" s="343"/>
      <c r="X48" s="343"/>
      <c r="Y48" s="343"/>
      <c r="Z48" s="343"/>
      <c r="AA48" s="343"/>
      <c r="AB48" s="343"/>
      <c r="AC48" s="343"/>
      <c r="AD48" s="343"/>
      <c r="AE48" s="343"/>
      <c r="AF48" s="343"/>
      <c r="AG48" s="343"/>
      <c r="AH48" s="343"/>
      <c r="AI48" s="343"/>
      <c r="AJ48" s="344"/>
      <c r="AK48" s="345" t="s">
        <v>159</v>
      </c>
      <c r="AM48" s="342" t="s">
        <v>72</v>
      </c>
      <c r="AN48" s="343"/>
      <c r="AO48" s="343"/>
      <c r="AP48" s="343"/>
      <c r="AQ48" s="343"/>
      <c r="AR48" s="343"/>
      <c r="AS48" s="343"/>
      <c r="AT48" s="343"/>
      <c r="AU48" s="343"/>
      <c r="AV48" s="343"/>
      <c r="AW48" s="343"/>
      <c r="AX48" s="343"/>
      <c r="AY48" s="343"/>
      <c r="AZ48" s="343"/>
      <c r="BA48" s="343"/>
      <c r="BB48" s="344"/>
      <c r="BC48" s="345" t="str">
        <f>AK48</f>
        <v>D       2025/2024</v>
      </c>
      <c r="BF48" s="105"/>
    </row>
    <row r="49" spans="1:58" ht="20.100000000000001" customHeight="1" thickBot="1" x14ac:dyDescent="0.3">
      <c r="A49" s="348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265">
        <v>2024</v>
      </c>
      <c r="Q49" s="133">
        <v>2025</v>
      </c>
      <c r="R49" s="346"/>
      <c r="T49" s="351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346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2017</v>
      </c>
      <c r="AT49" s="135">
        <v>2017</v>
      </c>
      <c r="AU49" s="135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35">
        <v>2023</v>
      </c>
      <c r="BA49" s="135">
        <v>2024</v>
      </c>
      <c r="BB49" s="133">
        <v>2025</v>
      </c>
      <c r="BC49" s="346"/>
      <c r="BF49" s="105"/>
    </row>
    <row r="50" spans="1:58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0"/>
      <c r="Q50" s="290"/>
      <c r="R50" s="292"/>
      <c r="T50" s="291"/>
      <c r="U50" s="293">
        <v>2010</v>
      </c>
      <c r="V50" s="293">
        <v>2011</v>
      </c>
      <c r="W50" s="293">
        <v>2012</v>
      </c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4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3"/>
      <c r="BA50" s="293"/>
      <c r="BB50" s="293"/>
      <c r="BC50" s="292"/>
      <c r="BF50" s="105"/>
    </row>
    <row r="51" spans="1:58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204">
        <v>136111.58999999997</v>
      </c>
      <c r="P51" s="204">
        <v>119253.17000000001</v>
      </c>
      <c r="Q51" s="112">
        <v>135771.75000000003</v>
      </c>
      <c r="R51" s="61">
        <f>IF(Q51="","",(Q51-P51)/P51)</f>
        <v>0.13851690483364101</v>
      </c>
      <c r="T51" s="109" t="s">
        <v>73</v>
      </c>
      <c r="U51" s="115">
        <v>14178.058999999999</v>
      </c>
      <c r="V51" s="153">
        <v>16344.844999999999</v>
      </c>
      <c r="W51" s="153">
        <v>18481.169000000002</v>
      </c>
      <c r="X51" s="153">
        <v>20000.632999999987</v>
      </c>
      <c r="Y51" s="153">
        <v>18045.733999999989</v>
      </c>
      <c r="Z51" s="153">
        <v>19063.57499999999</v>
      </c>
      <c r="AA51" s="153">
        <v>17884.870999999992</v>
      </c>
      <c r="AB51" s="153">
        <v>22256.164000000001</v>
      </c>
      <c r="AC51" s="153">
        <v>22751.996999999999</v>
      </c>
      <c r="AD51" s="153">
        <v>25859.545000000013</v>
      </c>
      <c r="AE51" s="153">
        <v>35304.031000000017</v>
      </c>
      <c r="AF51" s="153">
        <v>29875.058000000012</v>
      </c>
      <c r="AG51" s="153">
        <v>35625.286000000015</v>
      </c>
      <c r="AH51" s="153">
        <v>34919.174000000006</v>
      </c>
      <c r="AI51" s="153">
        <v>35230.384000000013</v>
      </c>
      <c r="AJ51" s="112">
        <v>37642.990999999965</v>
      </c>
      <c r="AK51" s="61">
        <f>(AJ51-AI51)/AI51</f>
        <v>6.8480860157526288E-2</v>
      </c>
      <c r="AM51" s="197">
        <f t="shared" ref="AM51:AM60" si="97">(U51/B51)*10</f>
        <v>1.8403950095881081</v>
      </c>
      <c r="AN51" s="156">
        <f t="shared" ref="AN51:AN60" si="98">(V51/C51)*10</f>
        <v>2.1615227579625658</v>
      </c>
      <c r="AO51" s="156">
        <f t="shared" ref="AO51:AO60" si="99">(W51/D51)*10</f>
        <v>1.6233752122420044</v>
      </c>
      <c r="AP51" s="156">
        <f t="shared" ref="AP51:AP60" si="100">(X51/E51)*10</f>
        <v>2.1365698136809841</v>
      </c>
      <c r="AQ51" s="156">
        <f t="shared" ref="AQ51:AQ60" si="101">(Y51/F51)*10</f>
        <v>1.9118665881821473</v>
      </c>
      <c r="AR51" s="156">
        <f t="shared" ref="AR51:AR60" si="102">(Z51/G51)*10</f>
        <v>2.084887683249244</v>
      </c>
      <c r="AS51" s="156">
        <f t="shared" ref="AS51:AS60" si="103">(AA51/H51)*10</f>
        <v>2.5496644283820684</v>
      </c>
      <c r="AT51" s="156">
        <f t="shared" ref="AT51:AT60" si="104">(AB51/I51)*10</f>
        <v>2.3022728777371348</v>
      </c>
      <c r="AU51" s="156">
        <f t="shared" ref="AU51:AU60" si="105">(AC51/J51)*10</f>
        <v>2.6245023255663726</v>
      </c>
      <c r="AV51" s="156">
        <f t="shared" ref="AV51:AV60" si="106">(AD51/K51)*10</f>
        <v>2.5168305052232003</v>
      </c>
      <c r="AW51" s="156">
        <f t="shared" ref="AW51:AW60" si="107">(AE51/L51)*10</f>
        <v>2.5770024051709339</v>
      </c>
      <c r="AX51" s="156">
        <f t="shared" ref="AX51:AX60" si="108">(AF51/M51)*10</f>
        <v>2.4558880613738214</v>
      </c>
      <c r="AY51" s="156">
        <f t="shared" ref="AY51:AY60" si="109">(AG51/N51)*10</f>
        <v>2.7736362714125979</v>
      </c>
      <c r="AZ51" s="156">
        <f t="shared" ref="AZ51:AZ60" si="110">(AH51/O51)*10</f>
        <v>2.5654813083882138</v>
      </c>
      <c r="BA51" s="156">
        <f t="shared" ref="BA51:BA60" si="111">(AI51/P51)*10</f>
        <v>2.9542513628778178</v>
      </c>
      <c r="BB51" s="156">
        <f>(AJ51/Q51)*10</f>
        <v>2.7725201302921971</v>
      </c>
      <c r="BC51" s="61">
        <f t="shared" ref="BC51:BC67" si="112">IF(BB51="","",(BB51-BA51)/BA51)</f>
        <v>-6.1515155707194534E-2</v>
      </c>
      <c r="BF51" s="105"/>
    </row>
    <row r="52" spans="1:58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202">
        <v>126774.69999999985</v>
      </c>
      <c r="P52" s="202">
        <v>144589.48000000007</v>
      </c>
      <c r="Q52" s="119">
        <v>155843.62</v>
      </c>
      <c r="R52" s="52">
        <f t="shared" ref="R52:R67" si="113">IF(Q52="","",(Q52-P52)/P52)</f>
        <v>7.7835123274528142E-2</v>
      </c>
      <c r="T52" s="109" t="s">
        <v>74</v>
      </c>
      <c r="U52" s="117">
        <v>14439.179</v>
      </c>
      <c r="V52" s="154">
        <v>17444.693999999992</v>
      </c>
      <c r="W52" s="154">
        <v>20090.994000000017</v>
      </c>
      <c r="X52" s="154">
        <v>22514.599000000009</v>
      </c>
      <c r="Y52" s="154">
        <v>22065.344000000008</v>
      </c>
      <c r="Z52" s="154">
        <v>19101.218999999997</v>
      </c>
      <c r="AA52" s="154">
        <v>19254.929999999989</v>
      </c>
      <c r="AB52" s="154">
        <v>22517.317999999988</v>
      </c>
      <c r="AC52" s="154">
        <v>25713.953000000001</v>
      </c>
      <c r="AD52" s="154">
        <v>28323.108</v>
      </c>
      <c r="AE52" s="154">
        <v>28077.08600000001</v>
      </c>
      <c r="AF52" s="154">
        <v>31587.514000000025</v>
      </c>
      <c r="AG52" s="154">
        <v>37504.744000000028</v>
      </c>
      <c r="AH52" s="154">
        <v>37660.41700000003</v>
      </c>
      <c r="AI52" s="154">
        <v>39678.908000000039</v>
      </c>
      <c r="AJ52" s="119">
        <v>42876.899000000005</v>
      </c>
      <c r="AK52" s="52">
        <f>IF(AJ52="","",(AJ52-AI52)/AI52)</f>
        <v>8.0596749285538866E-2</v>
      </c>
      <c r="AM52" s="198">
        <f t="shared" si="97"/>
        <v>1.9828769390109828</v>
      </c>
      <c r="AN52" s="157">
        <f t="shared" si="98"/>
        <v>1.9988227993313985</v>
      </c>
      <c r="AO52" s="157">
        <f t="shared" si="99"/>
        <v>1.9749874173279136</v>
      </c>
      <c r="AP52" s="157">
        <f t="shared" si="100"/>
        <v>2.0345965286625685</v>
      </c>
      <c r="AQ52" s="157">
        <f t="shared" si="101"/>
        <v>2.0060953800975545</v>
      </c>
      <c r="AR52" s="157">
        <f t="shared" si="102"/>
        <v>2.0568406639230217</v>
      </c>
      <c r="AS52" s="157">
        <f t="shared" si="103"/>
        <v>2.6533769046368283</v>
      </c>
      <c r="AT52" s="157">
        <f t="shared" si="104"/>
        <v>2.647838667682183</v>
      </c>
      <c r="AU52" s="157">
        <f t="shared" si="105"/>
        <v>2.631341738074287</v>
      </c>
      <c r="AV52" s="157">
        <f t="shared" si="106"/>
        <v>2.536018842558001</v>
      </c>
      <c r="AW52" s="157">
        <f t="shared" si="107"/>
        <v>2.4832292547690611</v>
      </c>
      <c r="AX52" s="157">
        <f t="shared" si="108"/>
        <v>2.5417049850064632</v>
      </c>
      <c r="AY52" s="157">
        <f t="shared" si="109"/>
        <v>2.7055411202134874</v>
      </c>
      <c r="AZ52" s="157">
        <f t="shared" si="110"/>
        <v>2.9706571579345149</v>
      </c>
      <c r="BA52" s="157">
        <f t="shared" si="111"/>
        <v>2.7442458469316038</v>
      </c>
      <c r="BB52" s="157">
        <f>IF(AJ52="","",(AJ52/Q52)*10)</f>
        <v>2.7512771456412528</v>
      </c>
      <c r="BC52" s="52">
        <f t="shared" si="112"/>
        <v>2.5621970850428217E-3</v>
      </c>
      <c r="BF52" s="105"/>
    </row>
    <row r="53" spans="1:58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144711.77000000008</v>
      </c>
      <c r="O53" s="202">
        <v>149915.40000000011</v>
      </c>
      <c r="P53" s="202">
        <v>147712.29000000021</v>
      </c>
      <c r="Q53" s="119"/>
      <c r="R53" s="52" t="str">
        <f t="shared" si="113"/>
        <v/>
      </c>
      <c r="T53" s="109" t="s">
        <v>75</v>
      </c>
      <c r="U53" s="117">
        <v>16992.152000000002</v>
      </c>
      <c r="V53" s="154">
        <v>19273.382000000009</v>
      </c>
      <c r="W53" s="154">
        <v>22749.488000000016</v>
      </c>
      <c r="X53" s="154">
        <v>20836.083999999995</v>
      </c>
      <c r="Y53" s="154">
        <v>21337.534000000003</v>
      </c>
      <c r="Z53" s="154">
        <v>27425.90399999998</v>
      </c>
      <c r="AA53" s="154">
        <v>21464.642000000003</v>
      </c>
      <c r="AB53" s="154">
        <v>29322.409999999974</v>
      </c>
      <c r="AC53" s="154">
        <v>27877.649000000001</v>
      </c>
      <c r="AD53" s="154">
        <v>26138.823000000029</v>
      </c>
      <c r="AE53" s="154">
        <v>35987.321000000011</v>
      </c>
      <c r="AF53" s="154">
        <v>45543.809999999983</v>
      </c>
      <c r="AG53" s="154">
        <v>41236.967000000041</v>
      </c>
      <c r="AH53" s="154">
        <v>43705.949999999953</v>
      </c>
      <c r="AI53" s="154">
        <v>41624.986000000041</v>
      </c>
      <c r="AJ53" s="119"/>
      <c r="AK53" s="52" t="str">
        <f t="shared" ref="AK53:AK67" si="114">IF(AJ53="","",(AJ53-AI53)/AI53)</f>
        <v/>
      </c>
      <c r="AM53" s="198">
        <f t="shared" si="97"/>
        <v>2.0077226683000542</v>
      </c>
      <c r="AN53" s="157">
        <f t="shared" si="98"/>
        <v>1.8315235126543004</v>
      </c>
      <c r="AO53" s="157">
        <f t="shared" si="99"/>
        <v>1.8119557041330736</v>
      </c>
      <c r="AP53" s="157">
        <f t="shared" si="100"/>
        <v>2.0167206334389824</v>
      </c>
      <c r="AQ53" s="157">
        <f t="shared" si="101"/>
        <v>1.9826132412987234</v>
      </c>
      <c r="AR53" s="157">
        <f t="shared" si="102"/>
        <v>2.113228319300315</v>
      </c>
      <c r="AS53" s="157">
        <f t="shared" si="103"/>
        <v>2.602660007755369</v>
      </c>
      <c r="AT53" s="157">
        <f t="shared" si="104"/>
        <v>2.6739934021991134</v>
      </c>
      <c r="AU53" s="157">
        <f t="shared" si="105"/>
        <v>2.617554001228326</v>
      </c>
      <c r="AV53" s="157">
        <f t="shared" si="106"/>
        <v>2.609925131515602</v>
      </c>
      <c r="AW53" s="157">
        <f t="shared" si="107"/>
        <v>2.6161012043466729</v>
      </c>
      <c r="AX53" s="157">
        <f t="shared" si="108"/>
        <v>2.8377757985763976</v>
      </c>
      <c r="AY53" s="157">
        <f t="shared" si="109"/>
        <v>2.8495931602522742</v>
      </c>
      <c r="AZ53" s="157">
        <f t="shared" si="110"/>
        <v>2.915374271088889</v>
      </c>
      <c r="BA53" s="157">
        <f t="shared" si="111"/>
        <v>2.8179771635792781</v>
      </c>
      <c r="BB53" s="157" t="str">
        <f t="shared" ref="BB53:BB63" si="115">IF(AJ53="","",(AJ53/Q53)*10)</f>
        <v/>
      </c>
      <c r="BC53" s="52" t="str">
        <f t="shared" si="112"/>
        <v/>
      </c>
      <c r="BF53" s="105"/>
    </row>
    <row r="54" spans="1:58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202">
        <v>125652.07000000005</v>
      </c>
      <c r="P54" s="202">
        <v>176633.76999999993</v>
      </c>
      <c r="Q54" s="119"/>
      <c r="R54" s="52" t="str">
        <f t="shared" si="113"/>
        <v/>
      </c>
      <c r="T54" s="109" t="s">
        <v>76</v>
      </c>
      <c r="U54" s="117">
        <v>16453.240000000009</v>
      </c>
      <c r="V54" s="154">
        <v>17348.706999999995</v>
      </c>
      <c r="W54" s="154">
        <v>21481.076000000001</v>
      </c>
      <c r="X54" s="154">
        <v>23047.187999999995</v>
      </c>
      <c r="Y54" s="154">
        <v>22346.683000000005</v>
      </c>
      <c r="Z54" s="154">
        <v>26898.605999999982</v>
      </c>
      <c r="AA54" s="154">
        <v>21576.277000000009</v>
      </c>
      <c r="AB54" s="154">
        <v>21389.478000000017</v>
      </c>
      <c r="AC54" s="154">
        <v>27604.588</v>
      </c>
      <c r="AD54" s="154">
        <v>27317.737999999994</v>
      </c>
      <c r="AE54" s="154">
        <v>32348.051999999996</v>
      </c>
      <c r="AF54" s="154">
        <v>41453.064999999973</v>
      </c>
      <c r="AG54" s="154">
        <v>37368.31299999998</v>
      </c>
      <c r="AH54" s="154">
        <v>37613.93</v>
      </c>
      <c r="AI54" s="154">
        <v>47865.241999999991</v>
      </c>
      <c r="AJ54" s="119"/>
      <c r="AK54" s="52" t="str">
        <f t="shared" si="114"/>
        <v/>
      </c>
      <c r="AM54" s="198">
        <f t="shared" si="97"/>
        <v>1.9069227134443323</v>
      </c>
      <c r="AN54" s="157">
        <f t="shared" si="98"/>
        <v>1.915464103514757</v>
      </c>
      <c r="AO54" s="157">
        <f t="shared" si="99"/>
        <v>1.8761332001822941</v>
      </c>
      <c r="AP54" s="157">
        <f t="shared" si="100"/>
        <v>1.8126793237794652</v>
      </c>
      <c r="AQ54" s="157">
        <f t="shared" si="101"/>
        <v>2.2034024597762674</v>
      </c>
      <c r="AR54" s="157">
        <f t="shared" si="102"/>
        <v>1.9447659298682476</v>
      </c>
      <c r="AS54" s="157">
        <f t="shared" si="103"/>
        <v>2.43607496637682</v>
      </c>
      <c r="AT54" s="157">
        <f t="shared" si="104"/>
        <v>2.3737374992869791</v>
      </c>
      <c r="AU54" s="157">
        <f t="shared" si="105"/>
        <v>2.3781815706915439</v>
      </c>
      <c r="AV54" s="157">
        <f t="shared" si="106"/>
        <v>2.4789600355286541</v>
      </c>
      <c r="AW54" s="157">
        <f t="shared" si="107"/>
        <v>2.7486232264577093</v>
      </c>
      <c r="AX54" s="157">
        <f t="shared" si="108"/>
        <v>2.7144993314116017</v>
      </c>
      <c r="AY54" s="157">
        <f t="shared" si="109"/>
        <v>2.8724249818937571</v>
      </c>
      <c r="AZ54" s="157">
        <f t="shared" si="110"/>
        <v>2.9934986347618455</v>
      </c>
      <c r="BA54" s="157">
        <f t="shared" si="111"/>
        <v>2.7098579167505745</v>
      </c>
      <c r="BB54" s="157" t="str">
        <f t="shared" si="115"/>
        <v/>
      </c>
      <c r="BC54" s="52" t="str">
        <f t="shared" si="112"/>
        <v/>
      </c>
      <c r="BF54" s="105"/>
    </row>
    <row r="55" spans="1:58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202">
        <v>152996.03000000003</v>
      </c>
      <c r="P55" s="202">
        <v>159111.95000000001</v>
      </c>
      <c r="Q55" s="119"/>
      <c r="R55" s="52" t="str">
        <f t="shared" si="113"/>
        <v/>
      </c>
      <c r="T55" s="109" t="s">
        <v>77</v>
      </c>
      <c r="U55" s="117">
        <v>18200.404999999999</v>
      </c>
      <c r="V55" s="154">
        <v>20446.271000000008</v>
      </c>
      <c r="W55" s="154">
        <v>22726.202999999998</v>
      </c>
      <c r="X55" s="154">
        <v>24859.089999999986</v>
      </c>
      <c r="Y55" s="154">
        <v>23995.31</v>
      </c>
      <c r="Z55" s="154">
        <v>23727.782000000003</v>
      </c>
      <c r="AA55" s="154">
        <v>22966.652000000002</v>
      </c>
      <c r="AB55" s="154">
        <v>30743.068000000036</v>
      </c>
      <c r="AC55" s="154">
        <v>29718.337</v>
      </c>
      <c r="AD55" s="154">
        <v>31960.788000000026</v>
      </c>
      <c r="AE55" s="154">
        <v>29316.248000000011</v>
      </c>
      <c r="AF55" s="154">
        <v>42035.093000000081</v>
      </c>
      <c r="AG55" s="154">
        <v>42292.586000000018</v>
      </c>
      <c r="AH55" s="154">
        <v>46244.032999999938</v>
      </c>
      <c r="AI55" s="154">
        <v>44660.271000000066</v>
      </c>
      <c r="AJ55" s="119"/>
      <c r="AK55" s="52" t="str">
        <f t="shared" si="114"/>
        <v/>
      </c>
      <c r="AM55" s="198">
        <f t="shared" si="97"/>
        <v>1.7520340711061637</v>
      </c>
      <c r="AN55" s="157">
        <f t="shared" si="98"/>
        <v>1.7517428736684229</v>
      </c>
      <c r="AO55" s="157">
        <f t="shared" si="99"/>
        <v>1.726322321385233</v>
      </c>
      <c r="AP55" s="157">
        <f t="shared" si="100"/>
        <v>2.0015272066699175</v>
      </c>
      <c r="AQ55" s="157">
        <f t="shared" si="101"/>
        <v>2.0864842867894087</v>
      </c>
      <c r="AR55" s="157">
        <f t="shared" si="102"/>
        <v>2.3291488172697856</v>
      </c>
      <c r="AS55" s="157">
        <f t="shared" si="103"/>
        <v>2.331685483786639</v>
      </c>
      <c r="AT55" s="157">
        <f t="shared" si="104"/>
        <v>2.4456093561553693</v>
      </c>
      <c r="AU55" s="157">
        <f t="shared" si="105"/>
        <v>2.5166896261109475</v>
      </c>
      <c r="AV55" s="157">
        <f t="shared" si="106"/>
        <v>2.3149959655163963</v>
      </c>
      <c r="AW55" s="157">
        <f t="shared" si="107"/>
        <v>2.5229270215366979</v>
      </c>
      <c r="AX55" s="157">
        <f t="shared" si="108"/>
        <v>2.6525523763560646</v>
      </c>
      <c r="AY55" s="157">
        <f t="shared" si="109"/>
        <v>2.8703441202536228</v>
      </c>
      <c r="AZ55" s="157">
        <f t="shared" si="110"/>
        <v>3.0225642456212709</v>
      </c>
      <c r="BA55" s="157">
        <f t="shared" si="111"/>
        <v>2.8068458088785952</v>
      </c>
      <c r="BB55" s="157" t="str">
        <f t="shared" si="115"/>
        <v/>
      </c>
      <c r="BC55" s="52" t="str">
        <f t="shared" si="112"/>
        <v/>
      </c>
      <c r="BF55" s="105"/>
    </row>
    <row r="56" spans="1:58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202">
        <v>180205.36000000007</v>
      </c>
      <c r="P56" s="202">
        <v>143082.30999999997</v>
      </c>
      <c r="Q56" s="119"/>
      <c r="R56" s="52" t="str">
        <f t="shared" si="113"/>
        <v/>
      </c>
      <c r="T56" s="109" t="s">
        <v>78</v>
      </c>
      <c r="U56" s="117">
        <v>17415.862000000005</v>
      </c>
      <c r="V56" s="154">
        <v>20004.232999999982</v>
      </c>
      <c r="W56" s="154">
        <v>23077.424999999992</v>
      </c>
      <c r="X56" s="154">
        <v>20396.612000000005</v>
      </c>
      <c r="Y56" s="154">
        <v>22655.134000000016</v>
      </c>
      <c r="Z56" s="154">
        <v>25022.574999999983</v>
      </c>
      <c r="AA56" s="154">
        <v>20750.199000000015</v>
      </c>
      <c r="AB56" s="154">
        <v>28108.851999999995</v>
      </c>
      <c r="AC56" s="154">
        <v>27267.624</v>
      </c>
      <c r="AD56" s="154">
        <v>25611.110000000004</v>
      </c>
      <c r="AE56" s="154">
        <v>32107.317999999985</v>
      </c>
      <c r="AF56" s="154">
        <v>37813.970000000023</v>
      </c>
      <c r="AG56" s="154">
        <v>38238.688000000016</v>
      </c>
      <c r="AH56" s="154">
        <v>52513.994000000006</v>
      </c>
      <c r="AI56" s="154">
        <v>40020.670000000064</v>
      </c>
      <c r="AJ56" s="119"/>
      <c r="AK56" s="52" t="str">
        <f t="shared" si="114"/>
        <v/>
      </c>
      <c r="AM56" s="198">
        <f t="shared" si="97"/>
        <v>2.1642824699311363</v>
      </c>
      <c r="AN56" s="157">
        <f t="shared" si="98"/>
        <v>1.6258312843389231</v>
      </c>
      <c r="AO56" s="157">
        <f t="shared" si="99"/>
        <v>1.8444156881700937</v>
      </c>
      <c r="AP56" s="157">
        <f t="shared" si="100"/>
        <v>2.2679253964330508</v>
      </c>
      <c r="AQ56" s="157">
        <f t="shared" si="101"/>
        <v>1.9775145141985686</v>
      </c>
      <c r="AR56" s="157">
        <f t="shared" si="102"/>
        <v>2.2301042720461464</v>
      </c>
      <c r="AS56" s="157">
        <f t="shared" si="103"/>
        <v>2.4649217088977964</v>
      </c>
      <c r="AT56" s="157">
        <f t="shared" si="104"/>
        <v>2.2994092133916011</v>
      </c>
      <c r="AU56" s="157">
        <f t="shared" si="105"/>
        <v>2.5374049995421668</v>
      </c>
      <c r="AV56" s="157">
        <f t="shared" si="106"/>
        <v>2.5635245583717103</v>
      </c>
      <c r="AW56" s="157">
        <f t="shared" si="107"/>
        <v>2.3079094660369694</v>
      </c>
      <c r="AX56" s="157">
        <f t="shared" si="108"/>
        <v>2.6287498593130412</v>
      </c>
      <c r="AY56" s="157">
        <f t="shared" si="109"/>
        <v>2.8590970820133683</v>
      </c>
      <c r="AZ56" s="157">
        <f t="shared" si="110"/>
        <v>2.9141194246386446</v>
      </c>
      <c r="BA56" s="157">
        <f t="shared" si="111"/>
        <v>2.7970382921550589</v>
      </c>
      <c r="BB56" s="157" t="str">
        <f t="shared" si="115"/>
        <v/>
      </c>
      <c r="BC56" s="52" t="str">
        <f t="shared" si="112"/>
        <v/>
      </c>
      <c r="BF56" s="105"/>
    </row>
    <row r="57" spans="1:58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202">
        <v>174761.32000000004</v>
      </c>
      <c r="P57" s="202">
        <v>205744.03000000014</v>
      </c>
      <c r="Q57" s="119"/>
      <c r="R57" s="52" t="str">
        <f t="shared" si="113"/>
        <v/>
      </c>
      <c r="T57" s="109" t="s">
        <v>79</v>
      </c>
      <c r="U57" s="117">
        <v>21585.097000000031</v>
      </c>
      <c r="V57" s="154">
        <v>27388.943999999978</v>
      </c>
      <c r="W57" s="154">
        <v>30041.980000000014</v>
      </c>
      <c r="X57" s="154">
        <v>31158.237999999987</v>
      </c>
      <c r="Y57" s="154">
        <v>32854.051000000014</v>
      </c>
      <c r="Z57" s="154">
        <v>32382.404999999973</v>
      </c>
      <c r="AA57" s="154">
        <v>26168.737000000016</v>
      </c>
      <c r="AB57" s="154">
        <v>29583.368000000006</v>
      </c>
      <c r="AC57" s="154">
        <v>33476.61</v>
      </c>
      <c r="AD57" s="154">
        <v>36683.536999999989</v>
      </c>
      <c r="AE57" s="154">
        <v>47305.887999999992</v>
      </c>
      <c r="AF57" s="154">
        <v>47700.946000000025</v>
      </c>
      <c r="AG57" s="154">
        <v>48307.429000000018</v>
      </c>
      <c r="AH57" s="154">
        <v>53523.881999999991</v>
      </c>
      <c r="AI57" s="154">
        <v>57181.989000000023</v>
      </c>
      <c r="AJ57" s="119"/>
      <c r="AK57" s="52" t="str">
        <f t="shared" si="114"/>
        <v/>
      </c>
      <c r="AM57" s="198">
        <f t="shared" si="97"/>
        <v>1.78028436914874</v>
      </c>
      <c r="AN57" s="157">
        <f t="shared" si="98"/>
        <v>1.8490670998920886</v>
      </c>
      <c r="AO57" s="157">
        <f t="shared" si="99"/>
        <v>2.0713675613226452</v>
      </c>
      <c r="AP57" s="157">
        <f t="shared" si="100"/>
        <v>2.6398668876056313</v>
      </c>
      <c r="AQ57" s="157">
        <f t="shared" si="101"/>
        <v>2.1564433770399614</v>
      </c>
      <c r="AR57" s="157">
        <f t="shared" si="102"/>
        <v>2.2613040218962874</v>
      </c>
      <c r="AS57" s="157">
        <f t="shared" si="103"/>
        <v>2.3003462816760107</v>
      </c>
      <c r="AT57" s="157">
        <f t="shared" si="104"/>
        <v>2.695125703096739</v>
      </c>
      <c r="AU57" s="157">
        <f t="shared" si="105"/>
        <v>2.7967861439132284</v>
      </c>
      <c r="AV57" s="157">
        <f t="shared" si="106"/>
        <v>2.7346902490333531</v>
      </c>
      <c r="AW57" s="157">
        <f t="shared" si="107"/>
        <v>2.5669833050728972</v>
      </c>
      <c r="AX57" s="157">
        <f t="shared" si="108"/>
        <v>2.8743178526367079</v>
      </c>
      <c r="AY57" s="157">
        <f t="shared" si="109"/>
        <v>2.9092003555062247</v>
      </c>
      <c r="AZ57" s="157">
        <f t="shared" si="110"/>
        <v>3.0626846947596857</v>
      </c>
      <c r="BA57" s="157">
        <f t="shared" si="111"/>
        <v>2.7792781642315445</v>
      </c>
      <c r="BB57" s="157" t="str">
        <f t="shared" si="115"/>
        <v/>
      </c>
      <c r="BC57" s="52" t="str">
        <f t="shared" si="112"/>
        <v/>
      </c>
      <c r="BF57" s="105"/>
    </row>
    <row r="58" spans="1:58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202">
        <v>163701.73999999985</v>
      </c>
      <c r="P58" s="202">
        <v>163396.68999999986</v>
      </c>
      <c r="Q58" s="119"/>
      <c r="R58" s="52" t="str">
        <f t="shared" si="113"/>
        <v/>
      </c>
      <c r="T58" s="109" t="s">
        <v>80</v>
      </c>
      <c r="U58" s="117">
        <v>17333.093000000012</v>
      </c>
      <c r="V58" s="154">
        <v>19429.269</v>
      </c>
      <c r="W58" s="154">
        <v>22173.393</v>
      </c>
      <c r="X58" s="154">
        <v>23485.576000000015</v>
      </c>
      <c r="Y58" s="154">
        <v>20594.052000000025</v>
      </c>
      <c r="Z58" s="154">
        <v>21320.543000000012</v>
      </c>
      <c r="AA58" s="154">
        <v>22518.471000000009</v>
      </c>
      <c r="AB58" s="154">
        <v>23832.374000000018</v>
      </c>
      <c r="AC58" s="154">
        <v>25445.677</v>
      </c>
      <c r="AD58" s="154">
        <v>24566.240999999998</v>
      </c>
      <c r="AE58" s="154">
        <v>31984.679000000015</v>
      </c>
      <c r="AF58" s="154">
        <v>35298.485999999997</v>
      </c>
      <c r="AG58" s="154">
        <v>41256.031000000025</v>
      </c>
      <c r="AH58" s="154">
        <v>40524.563000000024</v>
      </c>
      <c r="AI58" s="154">
        <v>43600.928999999946</v>
      </c>
      <c r="AJ58" s="119"/>
      <c r="AK58" s="52" t="str">
        <f t="shared" si="114"/>
        <v/>
      </c>
      <c r="AM58" s="198">
        <f t="shared" si="97"/>
        <v>1.6675286305808483</v>
      </c>
      <c r="AN58" s="157">
        <f t="shared" si="98"/>
        <v>1.5335201199016324</v>
      </c>
      <c r="AO58" s="157">
        <f t="shared" si="99"/>
        <v>1.7218122402971472</v>
      </c>
      <c r="AP58" s="157">
        <f t="shared" si="100"/>
        <v>2.1904030522566904</v>
      </c>
      <c r="AQ58" s="157">
        <f t="shared" si="101"/>
        <v>2.2098559498187784</v>
      </c>
      <c r="AR58" s="157">
        <f t="shared" si="102"/>
        <v>1.9543144793232015</v>
      </c>
      <c r="AS58" s="157">
        <f t="shared" si="103"/>
        <v>2.3412179443459293</v>
      </c>
      <c r="AT58" s="157">
        <f t="shared" si="104"/>
        <v>2.250318511572504</v>
      </c>
      <c r="AU58" s="157">
        <f t="shared" si="105"/>
        <v>2.5225098647387783</v>
      </c>
      <c r="AV58" s="157">
        <f t="shared" si="106"/>
        <v>2.5830822495328061</v>
      </c>
      <c r="AW58" s="157">
        <f t="shared" si="107"/>
        <v>2.554902722610267</v>
      </c>
      <c r="AX58" s="157">
        <f t="shared" si="108"/>
        <v>2.4572668535012139</v>
      </c>
      <c r="AY58" s="157">
        <f t="shared" si="109"/>
        <v>2.8936638936443257</v>
      </c>
      <c r="AZ58" s="157">
        <f t="shared" si="110"/>
        <v>2.4755120501468135</v>
      </c>
      <c r="BA58" s="157">
        <f t="shared" si="111"/>
        <v>2.6684095620296828</v>
      </c>
      <c r="BB58" s="157" t="str">
        <f t="shared" si="115"/>
        <v/>
      </c>
      <c r="BC58" s="52" t="str">
        <f t="shared" si="112"/>
        <v/>
      </c>
      <c r="BF58" s="105"/>
    </row>
    <row r="59" spans="1:58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202">
        <v>150651.25000000012</v>
      </c>
      <c r="P59" s="202">
        <v>150785.27999999985</v>
      </c>
      <c r="Q59" s="119"/>
      <c r="R59" s="52" t="str">
        <f t="shared" si="113"/>
        <v/>
      </c>
      <c r="T59" s="109" t="s">
        <v>81</v>
      </c>
      <c r="U59" s="117">
        <v>27788.44999999999</v>
      </c>
      <c r="V59" s="154">
        <v>28869.683000000026</v>
      </c>
      <c r="W59" s="154">
        <v>26669.555999999982</v>
      </c>
      <c r="X59" s="154">
        <v>36191.052999999971</v>
      </c>
      <c r="Y59" s="154">
        <v>36827.313000000016</v>
      </c>
      <c r="Z59" s="154">
        <v>34137.561000000023</v>
      </c>
      <c r="AA59" s="154">
        <v>30078.559999999987</v>
      </c>
      <c r="AB59" s="154">
        <v>32961.33</v>
      </c>
      <c r="AC59" s="154">
        <v>30391.468000000001</v>
      </c>
      <c r="AD59" s="154">
        <v>34622.571999999993</v>
      </c>
      <c r="AE59" s="154">
        <v>49065.408999999992</v>
      </c>
      <c r="AF59" s="154">
        <v>50534.001999999964</v>
      </c>
      <c r="AG59" s="154">
        <v>54674.304000000055</v>
      </c>
      <c r="AH59" s="154">
        <v>44696.855999999992</v>
      </c>
      <c r="AI59" s="154">
        <v>45783.379999999983</v>
      </c>
      <c r="AJ59" s="119"/>
      <c r="AK59" s="52" t="str">
        <f t="shared" si="114"/>
        <v/>
      </c>
      <c r="AM59" s="198">
        <f t="shared" si="97"/>
        <v>2.0176378539558204</v>
      </c>
      <c r="AN59" s="157">
        <f t="shared" si="98"/>
        <v>2.1322284964573752</v>
      </c>
      <c r="AO59" s="157">
        <f t="shared" si="99"/>
        <v>2.0698124355501131</v>
      </c>
      <c r="AP59" s="157">
        <f t="shared" si="100"/>
        <v>2.4195441735474672</v>
      </c>
      <c r="AQ59" s="157">
        <f t="shared" si="101"/>
        <v>2.2147954439362096</v>
      </c>
      <c r="AR59" s="157">
        <f t="shared" si="102"/>
        <v>2.4385642559372496</v>
      </c>
      <c r="AS59" s="157">
        <f t="shared" si="103"/>
        <v>2.6162790798815738</v>
      </c>
      <c r="AT59" s="157">
        <f t="shared" si="104"/>
        <v>2.741714467283753</v>
      </c>
      <c r="AU59" s="157">
        <f t="shared" si="105"/>
        <v>2.9662199105238427</v>
      </c>
      <c r="AV59" s="157">
        <f t="shared" si="106"/>
        <v>2.6555324622013563</v>
      </c>
      <c r="AW59" s="157">
        <f t="shared" si="107"/>
        <v>2.786435485029668</v>
      </c>
      <c r="AX59" s="157">
        <f t="shared" si="108"/>
        <v>3.3033356079417873</v>
      </c>
      <c r="AY59" s="157">
        <f t="shared" si="109"/>
        <v>2.9680519543547716</v>
      </c>
      <c r="AZ59" s="157">
        <f t="shared" si="110"/>
        <v>2.9669090697886649</v>
      </c>
      <c r="BA59" s="157">
        <f t="shared" si="111"/>
        <v>3.0363295409207067</v>
      </c>
      <c r="BB59" s="157" t="str">
        <f t="shared" si="115"/>
        <v/>
      </c>
      <c r="BC59" s="52" t="str">
        <f t="shared" si="112"/>
        <v/>
      </c>
      <c r="BF59" s="105"/>
    </row>
    <row r="60" spans="1:58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202">
        <v>155563.17000000001</v>
      </c>
      <c r="P60" s="202">
        <v>208810.1</v>
      </c>
      <c r="Q60" s="119"/>
      <c r="R60" s="52" t="str">
        <f t="shared" si="113"/>
        <v/>
      </c>
      <c r="T60" s="109" t="s">
        <v>82</v>
      </c>
      <c r="U60" s="117">
        <v>22777.257000000005</v>
      </c>
      <c r="V60" s="154">
        <v>31524.350999999995</v>
      </c>
      <c r="W60" s="154">
        <v>36803.372000000003</v>
      </c>
      <c r="X60" s="154">
        <v>39015.558000000005</v>
      </c>
      <c r="Y60" s="154">
        <v>41900.000000000029</v>
      </c>
      <c r="Z60" s="154">
        <v>32669.316000000006</v>
      </c>
      <c r="AA60" s="154">
        <v>30619.310999999994</v>
      </c>
      <c r="AB60" s="154">
        <v>36041.668000000012</v>
      </c>
      <c r="AC60" s="154">
        <v>37442.144</v>
      </c>
      <c r="AD60" s="154">
        <v>42329.99000000002</v>
      </c>
      <c r="AE60" s="154">
        <v>56468.258000000016</v>
      </c>
      <c r="AF60" s="154">
        <v>50409.224999999999</v>
      </c>
      <c r="AG60" s="154">
        <v>53916.488000000005</v>
      </c>
      <c r="AH60" s="154">
        <v>47790.303999999967</v>
      </c>
      <c r="AI60" s="154">
        <v>64675.570999999953</v>
      </c>
      <c r="AJ60" s="119"/>
      <c r="AK60" s="52" t="str">
        <f t="shared" si="114"/>
        <v/>
      </c>
      <c r="AM60" s="198">
        <f t="shared" si="97"/>
        <v>2.3647140718469641</v>
      </c>
      <c r="AN60" s="157">
        <f t="shared" si="98"/>
        <v>2.2614935016861302</v>
      </c>
      <c r="AO60" s="157">
        <f t="shared" si="99"/>
        <v>2.5580688905462297</v>
      </c>
      <c r="AP60" s="157">
        <f t="shared" si="100"/>
        <v>2.3603331049966276</v>
      </c>
      <c r="AQ60" s="157">
        <f t="shared" si="101"/>
        <v>2.5709811698639262</v>
      </c>
      <c r="AR60" s="157">
        <f t="shared" si="102"/>
        <v>2.426905203187177</v>
      </c>
      <c r="AS60" s="157">
        <f t="shared" si="103"/>
        <v>2.7569178405590455</v>
      </c>
      <c r="AT60" s="157">
        <f t="shared" si="104"/>
        <v>2.568696662723287</v>
      </c>
      <c r="AU60" s="157">
        <f t="shared" si="105"/>
        <v>2.9967018158701015</v>
      </c>
      <c r="AV60" s="157">
        <f t="shared" si="106"/>
        <v>2.6446157846551293</v>
      </c>
      <c r="AW60" s="157">
        <f t="shared" si="107"/>
        <v>2.8633281235413843</v>
      </c>
      <c r="AX60" s="157">
        <f t="shared" si="108"/>
        <v>3.0177047586960484</v>
      </c>
      <c r="AY60" s="157">
        <f t="shared" si="109"/>
        <v>3.1907721970477527</v>
      </c>
      <c r="AZ60" s="157">
        <f t="shared" si="110"/>
        <v>3.0720834500865446</v>
      </c>
      <c r="BA60" s="157">
        <f t="shared" si="111"/>
        <v>3.0973392091666039</v>
      </c>
      <c r="BB60" s="157" t="str">
        <f t="shared" si="115"/>
        <v/>
      </c>
      <c r="BC60" s="52" t="str">
        <f t="shared" si="112"/>
        <v/>
      </c>
      <c r="BF60" s="105"/>
    </row>
    <row r="61" spans="1:58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150243.57999999981</v>
      </c>
      <c r="P61" s="202">
        <v>179869.31000000032</v>
      </c>
      <c r="Q61" s="119"/>
      <c r="R61" s="52" t="str">
        <f t="shared" si="113"/>
        <v/>
      </c>
      <c r="T61" s="109" t="s">
        <v>83</v>
      </c>
      <c r="U61" s="117">
        <v>25464.052000000007</v>
      </c>
      <c r="V61" s="154">
        <v>29523.48000000001</v>
      </c>
      <c r="W61" s="154">
        <v>31498.723000000002</v>
      </c>
      <c r="X61" s="154">
        <v>30997.326000000052</v>
      </c>
      <c r="Y61" s="154">
        <v>32940.034999999967</v>
      </c>
      <c r="Z61" s="154">
        <v>29831.125000000007</v>
      </c>
      <c r="AA61" s="154">
        <v>34519.751000000018</v>
      </c>
      <c r="AB61" s="154">
        <v>30903.571</v>
      </c>
      <c r="AC61" s="154">
        <v>32156.462</v>
      </c>
      <c r="AD61" s="154">
        <v>33336.43499999999</v>
      </c>
      <c r="AE61" s="154">
        <v>49473.65399999998</v>
      </c>
      <c r="AF61" s="154">
        <v>50897.267000000043</v>
      </c>
      <c r="AG61" s="154">
        <v>57319.255000000048</v>
      </c>
      <c r="AH61" s="154">
        <v>45087.425000000017</v>
      </c>
      <c r="AI61" s="154">
        <v>51770.064000000006</v>
      </c>
      <c r="AJ61" s="119"/>
      <c r="AK61" s="52" t="str">
        <f t="shared" si="114"/>
        <v/>
      </c>
      <c r="AM61" s="198">
        <f t="shared" ref="AM61:AN67" si="116">(U61/B61)*10</f>
        <v>1.9784200067392308</v>
      </c>
      <c r="AN61" s="157">
        <f t="shared" si="116"/>
        <v>1.9672226836151285</v>
      </c>
      <c r="AO61" s="157">
        <f t="shared" ref="AO61:AY63" si="117">IF(W61="","",(W61/D61)*10)</f>
        <v>2.1967931517532344</v>
      </c>
      <c r="AP61" s="157">
        <f t="shared" si="117"/>
        <v>2.3729260081576027</v>
      </c>
      <c r="AQ61" s="157">
        <f t="shared" si="117"/>
        <v>2.4758168420606395</v>
      </c>
      <c r="AR61" s="157">
        <f t="shared" si="117"/>
        <v>2.4958910965727048</v>
      </c>
      <c r="AS61" s="157">
        <f t="shared" si="117"/>
        <v>2.8239750172941114</v>
      </c>
      <c r="AT61" s="157">
        <f t="shared" si="117"/>
        <v>2.95999563618712</v>
      </c>
      <c r="AU61" s="157">
        <f t="shared" si="117"/>
        <v>2.8613877922934243</v>
      </c>
      <c r="AV61" s="157">
        <f t="shared" si="117"/>
        <v>2.7146381384743794</v>
      </c>
      <c r="AW61" s="157">
        <f t="shared" si="117"/>
        <v>2.7936391721613445</v>
      </c>
      <c r="AX61" s="157">
        <f t="shared" si="117"/>
        <v>3.094595117974555</v>
      </c>
      <c r="AY61" s="157">
        <f t="shared" si="117"/>
        <v>2.9794973919702468</v>
      </c>
      <c r="AZ61" s="157">
        <f t="shared" ref="AZ61:AZ63" si="118">IF(AH61="","",(AH61/O61)*10)</f>
        <v>3.0009551822447307</v>
      </c>
      <c r="BA61" s="157">
        <f t="shared" ref="BA61:BA63" si="119">IF(AI61="","",(AI61/P61)*10)</f>
        <v>2.8782044029634579</v>
      </c>
      <c r="BB61" s="157" t="str">
        <f t="shared" si="115"/>
        <v/>
      </c>
      <c r="BC61" s="52" t="str">
        <f t="shared" si="112"/>
        <v/>
      </c>
      <c r="BF61" s="105"/>
    </row>
    <row r="62" spans="1:58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110623.55000000009</v>
      </c>
      <c r="P62" s="203">
        <v>118684.4899999999</v>
      </c>
      <c r="Q62" s="123"/>
      <c r="R62" s="52" t="str">
        <f t="shared" si="113"/>
        <v/>
      </c>
      <c r="T62" s="110" t="s">
        <v>84</v>
      </c>
      <c r="U62" s="196">
        <v>15596.707000000013</v>
      </c>
      <c r="V62" s="155">
        <v>18332.828999999987</v>
      </c>
      <c r="W62" s="155">
        <v>21648.361999999994</v>
      </c>
      <c r="X62" s="155">
        <v>20693.550999999999</v>
      </c>
      <c r="Y62" s="155">
        <v>23770.443999999989</v>
      </c>
      <c r="Z62" s="155">
        <v>22065.902999999984</v>
      </c>
      <c r="AA62" s="155">
        <v>24906.423000000003</v>
      </c>
      <c r="AB62" s="155">
        <v>28016.947000000004</v>
      </c>
      <c r="AC62" s="155">
        <v>26292.933000000001</v>
      </c>
      <c r="AD62" s="155">
        <v>27722.498999999978</v>
      </c>
      <c r="AE62" s="155">
        <v>34797.590000000011</v>
      </c>
      <c r="AF62" s="155">
        <v>34642.825000000055</v>
      </c>
      <c r="AG62" s="155">
        <v>33056.706999999988</v>
      </c>
      <c r="AH62" s="155">
        <v>35940.125999999989</v>
      </c>
      <c r="AI62" s="155">
        <v>37761.510000000024</v>
      </c>
      <c r="AJ62" s="123"/>
      <c r="AK62" s="52" t="str">
        <f t="shared" si="114"/>
        <v/>
      </c>
      <c r="AM62" s="198">
        <f t="shared" si="116"/>
        <v>2.0408556968710365</v>
      </c>
      <c r="AN62" s="157">
        <f t="shared" si="116"/>
        <v>1.8586959199657298</v>
      </c>
      <c r="AO62" s="157">
        <f t="shared" si="117"/>
        <v>2.3103681372605527</v>
      </c>
      <c r="AP62" s="157">
        <f t="shared" si="117"/>
        <v>2.494909882777443</v>
      </c>
      <c r="AQ62" s="157">
        <f t="shared" si="117"/>
        <v>2.357121537342076</v>
      </c>
      <c r="AR62" s="157">
        <f t="shared" si="117"/>
        <v>2.6659387435479127</v>
      </c>
      <c r="AS62" s="157">
        <f t="shared" si="117"/>
        <v>3.190162257970441</v>
      </c>
      <c r="AT62" s="157">
        <f t="shared" si="117"/>
        <v>3.0157583548138938</v>
      </c>
      <c r="AU62" s="157">
        <f t="shared" si="117"/>
        <v>3.3894753383554024</v>
      </c>
      <c r="AV62" s="157">
        <f t="shared" si="117"/>
        <v>3.080067195408315</v>
      </c>
      <c r="AW62" s="157">
        <f t="shared" si="117"/>
        <v>2.920769071613742</v>
      </c>
      <c r="AX62" s="157">
        <f t="shared" si="117"/>
        <v>2.7992960150697193</v>
      </c>
      <c r="AY62" s="157">
        <f t="shared" si="117"/>
        <v>3.0658930312246784</v>
      </c>
      <c r="AZ62" s="157">
        <f t="shared" si="118"/>
        <v>3.2488675331789625</v>
      </c>
      <c r="BA62" s="157">
        <f t="shared" si="119"/>
        <v>3.1816718427150894</v>
      </c>
      <c r="BB62" s="157" t="str">
        <f t="shared" si="115"/>
        <v/>
      </c>
      <c r="BC62" s="52" t="str">
        <f t="shared" si="112"/>
        <v/>
      </c>
      <c r="BF62" s="105"/>
    </row>
    <row r="63" spans="1:58" ht="20.100000000000001" customHeight="1" thickBot="1" x14ac:dyDescent="0.3">
      <c r="A63" s="35" t="str">
        <f>A19</f>
        <v>jan-fev</v>
      </c>
      <c r="B63" s="167">
        <f>B51+B52</f>
        <v>149857.47000000003</v>
      </c>
      <c r="C63" s="168">
        <f t="shared" ref="C63:Q63" si="120">C51+C52</f>
        <v>162892.11000000002</v>
      </c>
      <c r="D63" s="168">
        <f t="shared" si="120"/>
        <v>215571.30000000005</v>
      </c>
      <c r="E63" s="168">
        <f t="shared" si="120"/>
        <v>204269.73999999993</v>
      </c>
      <c r="F63" s="168">
        <f t="shared" si="120"/>
        <v>204379.53999999986</v>
      </c>
      <c r="G63" s="168">
        <f t="shared" si="120"/>
        <v>184303.72999999998</v>
      </c>
      <c r="H63" s="168">
        <f t="shared" si="120"/>
        <v>142713.62000000005</v>
      </c>
      <c r="I63" s="168">
        <f t="shared" si="120"/>
        <v>181710.77000000002</v>
      </c>
      <c r="J63" s="168">
        <f t="shared" si="120"/>
        <v>184412.54</v>
      </c>
      <c r="K63" s="168">
        <f t="shared" si="120"/>
        <v>214429.81999999983</v>
      </c>
      <c r="L63" s="168">
        <f t="shared" si="120"/>
        <v>250063.33000000013</v>
      </c>
      <c r="M63" s="168">
        <f t="shared" si="120"/>
        <v>245923.52999999991</v>
      </c>
      <c r="N63" s="168">
        <f t="shared" si="120"/>
        <v>267064.49999999977</v>
      </c>
      <c r="O63" s="168">
        <f t="shared" ref="O63:P63" si="121">O51+O52</f>
        <v>262886.2899999998</v>
      </c>
      <c r="P63" s="168">
        <f t="shared" si="121"/>
        <v>263842.65000000008</v>
      </c>
      <c r="Q63" s="169">
        <f t="shared" si="120"/>
        <v>291615.37</v>
      </c>
      <c r="R63" s="61">
        <f t="shared" si="113"/>
        <v>0.10526243577374585</v>
      </c>
      <c r="T63" s="109"/>
      <c r="U63" s="167">
        <f>U51+U52</f>
        <v>28617.237999999998</v>
      </c>
      <c r="V63" s="168">
        <f t="shared" ref="V63:AJ63" si="122">V51+V52</f>
        <v>33789.53899999999</v>
      </c>
      <c r="W63" s="168">
        <f t="shared" si="122"/>
        <v>38572.163000000015</v>
      </c>
      <c r="X63" s="168">
        <f t="shared" si="122"/>
        <v>42515.231999999996</v>
      </c>
      <c r="Y63" s="168">
        <f t="shared" si="122"/>
        <v>40111.077999999994</v>
      </c>
      <c r="Z63" s="168">
        <f t="shared" si="122"/>
        <v>38164.793999999987</v>
      </c>
      <c r="AA63" s="168">
        <f t="shared" si="122"/>
        <v>37139.800999999978</v>
      </c>
      <c r="AB63" s="168">
        <f t="shared" si="122"/>
        <v>44773.481999999989</v>
      </c>
      <c r="AC63" s="168">
        <f t="shared" si="122"/>
        <v>48465.95</v>
      </c>
      <c r="AD63" s="168">
        <f t="shared" si="122"/>
        <v>54182.653000000013</v>
      </c>
      <c r="AE63" s="168">
        <f t="shared" si="122"/>
        <v>63381.117000000027</v>
      </c>
      <c r="AF63" s="168">
        <f t="shared" si="122"/>
        <v>61462.572000000036</v>
      </c>
      <c r="AG63" s="168">
        <f t="shared" si="122"/>
        <v>73130.030000000042</v>
      </c>
      <c r="AH63" s="168">
        <f t="shared" ref="AH63" si="123">AH51+AH52</f>
        <v>72579.591000000044</v>
      </c>
      <c r="AI63" s="168">
        <f t="shared" si="122"/>
        <v>74909.292000000045</v>
      </c>
      <c r="AJ63" s="169">
        <f t="shared" si="122"/>
        <v>80519.88999999997</v>
      </c>
      <c r="AK63" s="57">
        <f t="shared" si="114"/>
        <v>7.4898558646101232E-2</v>
      </c>
      <c r="AM63" s="199">
        <f t="shared" si="116"/>
        <v>1.9096303974703424</v>
      </c>
      <c r="AN63" s="173">
        <f t="shared" si="116"/>
        <v>2.0743508694190274</v>
      </c>
      <c r="AO63" s="173">
        <f t="shared" si="117"/>
        <v>1.7892995496153712</v>
      </c>
      <c r="AP63" s="173">
        <f t="shared" si="117"/>
        <v>2.0813279539103546</v>
      </c>
      <c r="AQ63" s="173">
        <f t="shared" si="117"/>
        <v>1.9625779566780521</v>
      </c>
      <c r="AR63" s="173">
        <f t="shared" si="117"/>
        <v>2.0707553775498733</v>
      </c>
      <c r="AS63" s="173">
        <f t="shared" si="117"/>
        <v>2.6024005977845679</v>
      </c>
      <c r="AT63" s="173">
        <f t="shared" si="117"/>
        <v>2.4639971532782559</v>
      </c>
      <c r="AU63" s="173">
        <f t="shared" si="117"/>
        <v>2.6281265905236162</v>
      </c>
      <c r="AV63" s="173">
        <f t="shared" si="117"/>
        <v>2.5268245340130422</v>
      </c>
      <c r="AW63" s="173">
        <f t="shared" si="117"/>
        <v>2.5346026144657037</v>
      </c>
      <c r="AX63" s="173">
        <f t="shared" si="117"/>
        <v>2.4992554392822868</v>
      </c>
      <c r="AY63" s="173">
        <f t="shared" si="117"/>
        <v>2.7382909372080566</v>
      </c>
      <c r="AZ63" s="173">
        <f t="shared" si="118"/>
        <v>2.7608739504825492</v>
      </c>
      <c r="BA63" s="173">
        <f t="shared" si="119"/>
        <v>2.839165388916463</v>
      </c>
      <c r="BB63" s="173">
        <f t="shared" si="115"/>
        <v>2.7611675612297102</v>
      </c>
      <c r="BC63" s="61">
        <f t="shared" si="112"/>
        <v>-2.7472097254792126E-2</v>
      </c>
      <c r="BF63" s="105"/>
    </row>
    <row r="64" spans="1:58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N64" si="124">SUM(E51:E53)</f>
        <v>307586.39999999991</v>
      </c>
      <c r="F64" s="154">
        <f t="shared" si="124"/>
        <v>312002.81999999983</v>
      </c>
      <c r="G64" s="154">
        <f t="shared" si="124"/>
        <v>314085.74999999994</v>
      </c>
      <c r="H64" s="154">
        <f t="shared" si="124"/>
        <v>225185.55999999994</v>
      </c>
      <c r="I64" s="154">
        <f t="shared" si="124"/>
        <v>291368.51999999996</v>
      </c>
      <c r="J64" s="154">
        <f t="shared" si="124"/>
        <v>290915.21000000002</v>
      </c>
      <c r="K64" s="154">
        <f t="shared" si="124"/>
        <v>314581.43999999971</v>
      </c>
      <c r="L64" s="154">
        <f t="shared" si="124"/>
        <v>387624.22000000009</v>
      </c>
      <c r="M64" s="154">
        <f t="shared" si="124"/>
        <v>406414.74999999977</v>
      </c>
      <c r="N64" s="154">
        <f t="shared" si="124"/>
        <v>411776.26999999984</v>
      </c>
      <c r="O64" s="154">
        <f t="shared" ref="O64" si="125">SUM(O51:O53)</f>
        <v>412801.68999999994</v>
      </c>
      <c r="P64" s="154">
        <f t="shared" ref="P64" si="126">SUM(P51:P53)</f>
        <v>411554.94000000029</v>
      </c>
      <c r="Q64" s="154" t="str">
        <f>IF(Q53="","",SUM(Q51:Q53))</f>
        <v/>
      </c>
      <c r="R64" s="61" t="str">
        <f t="shared" si="113"/>
        <v/>
      </c>
      <c r="T64" s="108" t="s">
        <v>85</v>
      </c>
      <c r="U64" s="117">
        <f>SUM(U51:U53)</f>
        <v>45609.39</v>
      </c>
      <c r="V64" s="154">
        <f>SUM(V51:V53)</f>
        <v>53062.921000000002</v>
      </c>
      <c r="W64" s="154">
        <f>SUM(W51:W53)</f>
        <v>61321.651000000027</v>
      </c>
      <c r="X64" s="154">
        <f>SUM(X51:X53)</f>
        <v>63351.315999999992</v>
      </c>
      <c r="Y64" s="154">
        <f t="shared" ref="Y64:AI64" si="127">SUM(Y51:Y53)</f>
        <v>61448.611999999994</v>
      </c>
      <c r="Z64" s="154">
        <f t="shared" si="127"/>
        <v>65590.697999999975</v>
      </c>
      <c r="AA64" s="154">
        <f t="shared" si="127"/>
        <v>58604.442999999985</v>
      </c>
      <c r="AB64" s="154">
        <f t="shared" si="127"/>
        <v>74095.891999999963</v>
      </c>
      <c r="AC64" s="154">
        <f t="shared" si="127"/>
        <v>76343.599000000002</v>
      </c>
      <c r="AD64" s="154">
        <f t="shared" si="127"/>
        <v>80321.476000000039</v>
      </c>
      <c r="AE64" s="154">
        <f t="shared" si="127"/>
        <v>99368.438000000038</v>
      </c>
      <c r="AF64" s="154">
        <f t="shared" si="127"/>
        <v>107006.38200000001</v>
      </c>
      <c r="AG64" s="154">
        <f t="shared" si="127"/>
        <v>114366.99700000009</v>
      </c>
      <c r="AH64" s="154">
        <f t="shared" ref="AH64" si="128">SUM(AH51:AH53)</f>
        <v>116285.541</v>
      </c>
      <c r="AI64" s="154">
        <f t="shared" si="127"/>
        <v>116534.27800000008</v>
      </c>
      <c r="AJ64" s="119" t="str">
        <f>IF(AJ53="","",SUM(AJ51:AJ53))</f>
        <v/>
      </c>
      <c r="AK64" s="52" t="str">
        <f t="shared" si="114"/>
        <v/>
      </c>
      <c r="AM64" s="197">
        <f t="shared" si="116"/>
        <v>1.9450344091466372</v>
      </c>
      <c r="AN64" s="156">
        <f t="shared" si="116"/>
        <v>1.9790475308153666</v>
      </c>
      <c r="AO64" s="156">
        <f t="shared" ref="AO64:AY66" si="129">(W64/D64)*10</f>
        <v>1.7976382565582869</v>
      </c>
      <c r="AP64" s="156">
        <f t="shared" si="129"/>
        <v>2.0596266935079059</v>
      </c>
      <c r="AQ64" s="156">
        <f t="shared" si="129"/>
        <v>1.9694889937212756</v>
      </c>
      <c r="AR64" s="156">
        <f t="shared" si="129"/>
        <v>2.0883054388809423</v>
      </c>
      <c r="AS64" s="156">
        <f t="shared" si="129"/>
        <v>2.6024956040698171</v>
      </c>
      <c r="AT64" s="156">
        <f t="shared" si="129"/>
        <v>2.5430301118322589</v>
      </c>
      <c r="AU64" s="156">
        <f t="shared" si="129"/>
        <v>2.6242560160398627</v>
      </c>
      <c r="AV64" s="156">
        <f t="shared" si="129"/>
        <v>2.5532808292822393</v>
      </c>
      <c r="AW64" s="156">
        <f t="shared" si="129"/>
        <v>2.5635250036749513</v>
      </c>
      <c r="AX64" s="156">
        <f t="shared" si="129"/>
        <v>2.6329354926217627</v>
      </c>
      <c r="AY64" s="156">
        <f t="shared" si="129"/>
        <v>2.7774062113875608</v>
      </c>
      <c r="AZ64" s="156">
        <f t="shared" ref="AZ64:AZ66" si="130">(AH64/O64)*10</f>
        <v>2.8169831620602137</v>
      </c>
      <c r="BA64" s="156">
        <f t="shared" ref="BA64:BA66" si="131">(AI64/P64)*10</f>
        <v>2.8315606659951644</v>
      </c>
      <c r="BB64" s="156" t="str">
        <f>IF(AJ64="","",(AJ64/Q64)*10)</f>
        <v/>
      </c>
      <c r="BC64" s="61" t="str">
        <f t="shared" si="112"/>
        <v/>
      </c>
    </row>
    <row r="65" spans="1:55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N65" si="132">SUM(E54:E56)</f>
        <v>341280.04000000004</v>
      </c>
      <c r="F65" s="154">
        <f t="shared" si="132"/>
        <v>330986.2099999999</v>
      </c>
      <c r="G65" s="154">
        <f t="shared" si="132"/>
        <v>352389.62000000011</v>
      </c>
      <c r="H65" s="154">
        <f t="shared" si="132"/>
        <v>271249.88999999984</v>
      </c>
      <c r="I65" s="154">
        <f t="shared" si="132"/>
        <v>338059.84999999963</v>
      </c>
      <c r="J65" s="154">
        <f t="shared" si="132"/>
        <v>341622.02</v>
      </c>
      <c r="K65" s="154">
        <f t="shared" si="132"/>
        <v>348164.02999999968</v>
      </c>
      <c r="L65" s="154">
        <f t="shared" si="132"/>
        <v>373006.16999999981</v>
      </c>
      <c r="M65" s="154">
        <f t="shared" si="132"/>
        <v>455027.89</v>
      </c>
      <c r="N65" s="154">
        <f t="shared" si="132"/>
        <v>411180.44999999978</v>
      </c>
      <c r="O65" s="154">
        <f t="shared" ref="O65" si="133">SUM(O54:O56)</f>
        <v>458853.4600000002</v>
      </c>
      <c r="P65" s="154">
        <f t="shared" ref="P65" si="134">SUM(P54:P56)</f>
        <v>478828.02999999991</v>
      </c>
      <c r="Q65" s="154"/>
      <c r="R65" s="52" t="str">
        <f t="shared" si="113"/>
        <v/>
      </c>
      <c r="T65" s="109" t="s">
        <v>86</v>
      </c>
      <c r="U65" s="117">
        <f>SUM(U54:U56)</f>
        <v>52069.507000000012</v>
      </c>
      <c r="V65" s="154">
        <f>SUM(V54:V56)</f>
        <v>57799.210999999981</v>
      </c>
      <c r="W65" s="154">
        <f>SUM(W54:W56)</f>
        <v>67284.703999999983</v>
      </c>
      <c r="X65" s="154">
        <f>SUM(X54:X56)</f>
        <v>68302.889999999985</v>
      </c>
      <c r="Y65" s="154">
        <f t="shared" ref="Y65:AI65" si="135">SUM(Y54:Y56)</f>
        <v>68997.127000000022</v>
      </c>
      <c r="Z65" s="154">
        <f t="shared" si="135"/>
        <v>75648.96299999996</v>
      </c>
      <c r="AA65" s="154">
        <f t="shared" si="135"/>
        <v>65293.128000000026</v>
      </c>
      <c r="AB65" s="154">
        <f t="shared" si="135"/>
        <v>80241.398000000045</v>
      </c>
      <c r="AC65" s="154">
        <f t="shared" si="135"/>
        <v>84590.548999999999</v>
      </c>
      <c r="AD65" s="154">
        <f t="shared" si="135"/>
        <v>84889.636000000028</v>
      </c>
      <c r="AE65" s="154">
        <f t="shared" si="135"/>
        <v>93771.617999999988</v>
      </c>
      <c r="AF65" s="154">
        <f t="shared" si="135"/>
        <v>121302.12800000008</v>
      </c>
      <c r="AG65" s="154">
        <f t="shared" si="135"/>
        <v>117899.58700000003</v>
      </c>
      <c r="AH65" s="154">
        <f t="shared" ref="AH65" si="136">SUM(AH54:AH56)</f>
        <v>136371.95699999994</v>
      </c>
      <c r="AI65" s="154">
        <f t="shared" si="135"/>
        <v>132546.18300000014</v>
      </c>
      <c r="AJ65" s="119" t="str">
        <f>IF(AJ56="","",SUM(AJ54:AJ56))</f>
        <v/>
      </c>
      <c r="AK65" s="52" t="str">
        <f t="shared" si="114"/>
        <v/>
      </c>
      <c r="AM65" s="198">
        <f t="shared" si="116"/>
        <v>1.9239920608248851</v>
      </c>
      <c r="AN65" s="157">
        <f t="shared" si="116"/>
        <v>1.7497338733485361</v>
      </c>
      <c r="AO65" s="157">
        <f t="shared" si="129"/>
        <v>1.8123227987763368</v>
      </c>
      <c r="AP65" s="157">
        <f t="shared" si="129"/>
        <v>2.0013737105750451</v>
      </c>
      <c r="AQ65" s="157">
        <f t="shared" si="129"/>
        <v>2.0845921949437121</v>
      </c>
      <c r="AR65" s="157">
        <f t="shared" si="129"/>
        <v>2.1467420918924893</v>
      </c>
      <c r="AS65" s="157">
        <f t="shared" si="129"/>
        <v>2.4071209024269122</v>
      </c>
      <c r="AT65" s="157">
        <f t="shared" si="129"/>
        <v>2.3735855648045794</v>
      </c>
      <c r="AU65" s="157">
        <f t="shared" si="129"/>
        <v>2.4761445119960355</v>
      </c>
      <c r="AV65" s="157">
        <f t="shared" si="129"/>
        <v>2.4382081055300313</v>
      </c>
      <c r="AW65" s="157">
        <f t="shared" si="129"/>
        <v>2.5139428122596481</v>
      </c>
      <c r="AX65" s="157">
        <f t="shared" si="129"/>
        <v>2.6658174293448273</v>
      </c>
      <c r="AY65" s="157">
        <f t="shared" si="129"/>
        <v>2.8673441794229291</v>
      </c>
      <c r="AZ65" s="157">
        <f t="shared" si="130"/>
        <v>2.972015444756587</v>
      </c>
      <c r="BA65" s="157">
        <f t="shared" si="131"/>
        <v>2.7681375085748461</v>
      </c>
      <c r="BB65" s="303" t="str">
        <f t="shared" ref="BB65:BB67" si="137">IF(AJ65="","",(AJ65/Q65)*10)</f>
        <v/>
      </c>
      <c r="BC65" s="52" t="str">
        <f t="shared" si="112"/>
        <v/>
      </c>
    </row>
    <row r="66" spans="1:55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N66" si="138">SUM(E57:E59)</f>
        <v>374827.90000000014</v>
      </c>
      <c r="F66" s="154">
        <f t="shared" si="138"/>
        <v>411823.39999999991</v>
      </c>
      <c r="G66" s="154">
        <f t="shared" si="138"/>
        <v>392287.49999999988</v>
      </c>
      <c r="H66" s="154">
        <f t="shared" si="138"/>
        <v>324909.64999999991</v>
      </c>
      <c r="I66" s="154">
        <f t="shared" si="138"/>
        <v>335894.45999999973</v>
      </c>
      <c r="J66" s="154">
        <f t="shared" si="138"/>
        <v>323029.73000000004</v>
      </c>
      <c r="K66" s="154">
        <f t="shared" si="138"/>
        <v>359624.85999999987</v>
      </c>
      <c r="L66" s="154">
        <f t="shared" si="138"/>
        <v>485561.99000000028</v>
      </c>
      <c r="M66" s="154">
        <f t="shared" si="138"/>
        <v>462583.7999999997</v>
      </c>
      <c r="N66" s="154">
        <f t="shared" si="138"/>
        <v>492833.60999999993</v>
      </c>
      <c r="O66" s="154">
        <f t="shared" ref="O66" si="139">SUM(O57:O59)</f>
        <v>489114.31</v>
      </c>
      <c r="P66" s="154">
        <f t="shared" ref="P66" si="140">SUM(P57:P59)</f>
        <v>519925.99999999983</v>
      </c>
      <c r="Q66" s="154"/>
      <c r="R66" s="52" t="str">
        <f t="shared" si="113"/>
        <v/>
      </c>
      <c r="T66" s="109" t="s">
        <v>87</v>
      </c>
      <c r="U66" s="117">
        <f>SUM(U57:U59)</f>
        <v>66706.640000000043</v>
      </c>
      <c r="V66" s="154">
        <f>SUM(V57:V59)</f>
        <v>75687.896000000008</v>
      </c>
      <c r="W66" s="154">
        <f>SUM(W57:W59)</f>
        <v>78884.929000000004</v>
      </c>
      <c r="X66" s="154">
        <f>SUM(X57:X59)</f>
        <v>90834.866999999969</v>
      </c>
      <c r="Y66" s="154">
        <f t="shared" ref="Y66:AI66" si="141">SUM(Y57:Y59)</f>
        <v>90275.416000000056</v>
      </c>
      <c r="Z66" s="154">
        <f t="shared" si="141"/>
        <v>87840.50900000002</v>
      </c>
      <c r="AA66" s="154">
        <f t="shared" si="141"/>
        <v>78765.768000000011</v>
      </c>
      <c r="AB66" s="154">
        <f t="shared" si="141"/>
        <v>86377.072000000029</v>
      </c>
      <c r="AC66" s="154">
        <f t="shared" si="141"/>
        <v>89313.755000000005</v>
      </c>
      <c r="AD66" s="154">
        <f t="shared" si="141"/>
        <v>95872.349999999977</v>
      </c>
      <c r="AE66" s="154">
        <f t="shared" si="141"/>
        <v>128355.976</v>
      </c>
      <c r="AF66" s="154">
        <f t="shared" si="141"/>
        <v>133533.43400000001</v>
      </c>
      <c r="AG66" s="154">
        <f t="shared" si="141"/>
        <v>144237.76400000011</v>
      </c>
      <c r="AH66" s="154">
        <f t="shared" ref="AH66" si="142">SUM(AH57:AH59)</f>
        <v>138745.30100000001</v>
      </c>
      <c r="AI66" s="154">
        <f t="shared" si="141"/>
        <v>146566.29799999995</v>
      </c>
      <c r="AJ66" s="119" t="str">
        <f>IF(AJ59="","",SUM(AJ57:AJ59))</f>
        <v/>
      </c>
      <c r="AK66" s="52" t="str">
        <f t="shared" si="114"/>
        <v/>
      </c>
      <c r="AM66" s="198">
        <f t="shared" si="116"/>
        <v>1.8380654168220978</v>
      </c>
      <c r="AN66" s="157">
        <f t="shared" si="116"/>
        <v>1.8450697519866253</v>
      </c>
      <c r="AO66" s="157">
        <f t="shared" si="129"/>
        <v>1.959075682997454</v>
      </c>
      <c r="AP66" s="157">
        <f t="shared" si="129"/>
        <v>2.4233752876986996</v>
      </c>
      <c r="AQ66" s="157">
        <f t="shared" si="129"/>
        <v>2.1920904931579916</v>
      </c>
      <c r="AR66" s="157">
        <f t="shared" si="129"/>
        <v>2.2391870503138653</v>
      </c>
      <c r="AS66" s="157">
        <f t="shared" si="129"/>
        <v>2.4242360299240122</v>
      </c>
      <c r="AT66" s="157">
        <f t="shared" si="129"/>
        <v>2.5715539339350846</v>
      </c>
      <c r="AU66" s="157">
        <f t="shared" si="129"/>
        <v>2.764877245199691</v>
      </c>
      <c r="AV66" s="157">
        <f t="shared" si="129"/>
        <v>2.6658988480384815</v>
      </c>
      <c r="AW66" s="157">
        <f t="shared" si="129"/>
        <v>2.643451889634111</v>
      </c>
      <c r="AX66" s="157">
        <f t="shared" si="129"/>
        <v>2.8866863474250524</v>
      </c>
      <c r="AY66" s="157">
        <f t="shared" si="129"/>
        <v>2.9267030712454885</v>
      </c>
      <c r="AZ66" s="157">
        <f t="shared" si="130"/>
        <v>2.8366641123217189</v>
      </c>
      <c r="BA66" s="157">
        <f t="shared" si="131"/>
        <v>2.8189838169277937</v>
      </c>
      <c r="BB66" s="303" t="str">
        <f t="shared" si="137"/>
        <v/>
      </c>
      <c r="BC66" s="52" t="str">
        <f t="shared" si="112"/>
        <v/>
      </c>
    </row>
    <row r="67" spans="1:55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Q67" si="143">IF(E62="","",SUM(E60:E62))</f>
        <v>378869.0400000001</v>
      </c>
      <c r="F67" s="155">
        <f t="shared" si="143"/>
        <v>396865.16000000021</v>
      </c>
      <c r="G67" s="155">
        <f t="shared" si="143"/>
        <v>336903.74</v>
      </c>
      <c r="H67" s="155">
        <f t="shared" si="143"/>
        <v>311374.30999999976</v>
      </c>
      <c r="I67" s="155">
        <f t="shared" si="143"/>
        <v>337617.05000000005</v>
      </c>
      <c r="J67" s="155">
        <f t="shared" si="143"/>
        <v>314897.43999999994</v>
      </c>
      <c r="K67" s="155">
        <f t="shared" si="143"/>
        <v>372869.66999999981</v>
      </c>
      <c r="L67" s="155">
        <f t="shared" si="143"/>
        <v>493444.35000000033</v>
      </c>
      <c r="M67" s="155">
        <f t="shared" si="143"/>
        <v>455271.89999999967</v>
      </c>
      <c r="N67" s="155">
        <f t="shared" si="143"/>
        <v>469176.04999999987</v>
      </c>
      <c r="O67" s="155">
        <f t="shared" ref="O67" si="144">IF(O62="","",SUM(O60:O62))</f>
        <v>416430.29999999993</v>
      </c>
      <c r="P67" s="155">
        <f t="shared" ref="P67" si="145">IF(P62="","",SUM(P60:P62))</f>
        <v>507363.90000000026</v>
      </c>
      <c r="Q67" s="155" t="str">
        <f t="shared" si="143"/>
        <v/>
      </c>
      <c r="R67" s="55" t="str">
        <f t="shared" si="113"/>
        <v/>
      </c>
      <c r="T67" s="110" t="s">
        <v>88</v>
      </c>
      <c r="U67" s="196">
        <f>SUM(U60:U62)</f>
        <v>63838.016000000018</v>
      </c>
      <c r="V67" s="155">
        <f>SUM(V60:V62)</f>
        <v>79380.659999999989</v>
      </c>
      <c r="W67" s="155">
        <f>IF(W62="","",SUM(W60:W62))</f>
        <v>89950.456999999995</v>
      </c>
      <c r="X67" s="155">
        <f>IF(X62="","",SUM(X60:X62))</f>
        <v>90706.435000000056</v>
      </c>
      <c r="Y67" s="155">
        <f t="shared" ref="Y67:AJ67" si="146">IF(Y62="","",SUM(Y60:Y62))</f>
        <v>98610.478999999992</v>
      </c>
      <c r="Z67" s="155">
        <f t="shared" si="146"/>
        <v>84566.343999999997</v>
      </c>
      <c r="AA67" s="155">
        <f t="shared" si="146"/>
        <v>90045.485000000015</v>
      </c>
      <c r="AB67" s="155">
        <f t="shared" si="146"/>
        <v>94962.186000000016</v>
      </c>
      <c r="AC67" s="155">
        <f t="shared" si="146"/>
        <v>95891.539000000004</v>
      </c>
      <c r="AD67" s="155">
        <f t="shared" si="146"/>
        <v>103388.924</v>
      </c>
      <c r="AE67" s="155">
        <f t="shared" si="146"/>
        <v>140739.50200000001</v>
      </c>
      <c r="AF67" s="155">
        <f t="shared" si="146"/>
        <v>135949.3170000001</v>
      </c>
      <c r="AG67" s="155">
        <f t="shared" si="146"/>
        <v>144292.45000000004</v>
      </c>
      <c r="AH67" s="155">
        <f t="shared" ref="AH67" si="147">IF(AH62="","",SUM(AH60:AH62))</f>
        <v>128817.85499999998</v>
      </c>
      <c r="AI67" s="155">
        <f t="shared" si="146"/>
        <v>154207.14499999996</v>
      </c>
      <c r="AJ67" s="123" t="str">
        <f t="shared" si="146"/>
        <v/>
      </c>
      <c r="AK67" s="55" t="str">
        <f t="shared" si="114"/>
        <v/>
      </c>
      <c r="AM67" s="200">
        <f t="shared" si="116"/>
        <v>2.1176785143360082</v>
      </c>
      <c r="AN67" s="158">
        <f t="shared" si="116"/>
        <v>2.0453352071175841</v>
      </c>
      <c r="AO67" s="158">
        <f t="shared" ref="AO67:AY67" si="148">IF(W62="","",(W67/D67)*10)</f>
        <v>2.3611669003409426</v>
      </c>
      <c r="AP67" s="158">
        <f t="shared" si="148"/>
        <v>2.3941369028200361</v>
      </c>
      <c r="AQ67" s="158">
        <f t="shared" si="148"/>
        <v>2.4847350923925884</v>
      </c>
      <c r="AR67" s="158">
        <f t="shared" si="148"/>
        <v>2.5101040433685897</v>
      </c>
      <c r="AS67" s="158">
        <f t="shared" si="148"/>
        <v>2.8918726467832263</v>
      </c>
      <c r="AT67" s="158">
        <f t="shared" si="148"/>
        <v>2.8127189074129992</v>
      </c>
      <c r="AU67" s="158">
        <f t="shared" si="148"/>
        <v>3.045167309076886</v>
      </c>
      <c r="AV67" s="158">
        <f t="shared" si="148"/>
        <v>2.7727898597920304</v>
      </c>
      <c r="AW67" s="158">
        <f t="shared" si="148"/>
        <v>2.852185905056972</v>
      </c>
      <c r="AX67" s="158">
        <f t="shared" si="148"/>
        <v>2.9861126285193573</v>
      </c>
      <c r="AY67" s="158">
        <f t="shared" si="148"/>
        <v>3.0754436421040694</v>
      </c>
      <c r="AZ67" s="158">
        <f t="shared" ref="AZ67" si="149">IF(AH62="","",(AH67/O67)*10)</f>
        <v>3.093383334497994</v>
      </c>
      <c r="BA67" s="158">
        <f t="shared" ref="BA67" si="150">IF(AI62="","",(AI67/P67)*10)</f>
        <v>3.0393795262138257</v>
      </c>
      <c r="BB67" s="304" t="str">
        <f t="shared" si="137"/>
        <v/>
      </c>
      <c r="BC67" s="55" t="str">
        <f t="shared" si="112"/>
        <v/>
      </c>
    </row>
    <row r="68" spans="1:55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</row>
  </sheetData>
  <mergeCells count="24"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  <mergeCell ref="AM48:BB48"/>
    <mergeCell ref="BC48:BC49"/>
    <mergeCell ref="A48:A49"/>
    <mergeCell ref="B48:Q48"/>
    <mergeCell ref="R48:R49"/>
    <mergeCell ref="T48:T49"/>
    <mergeCell ref="U48:AJ48"/>
    <mergeCell ref="AK48:AK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O23 P20:P23 B42:N45 O42:O45 U43:AH45 B64:O67 U64:AI67 U42:AG42 P42:P45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F70"/>
  <sheetViews>
    <sheetView showGridLines="0" topLeftCell="A49" workbookViewId="0">
      <selection activeCell="BA54" sqref="BA54"/>
    </sheetView>
  </sheetViews>
  <sheetFormatPr defaultRowHeight="15" x14ac:dyDescent="0.25"/>
  <cols>
    <col min="1" max="1" width="18.7109375" customWidth="1"/>
    <col min="18" max="18" width="10.140625" customWidth="1"/>
    <col min="19" max="19" width="1.7109375" customWidth="1"/>
    <col min="20" max="20" width="18.7109375" hidden="1" customWidth="1"/>
    <col min="37" max="37" width="10" customWidth="1"/>
    <col min="38" max="38" width="1.7109375" customWidth="1"/>
    <col min="55" max="55" width="10" customWidth="1"/>
    <col min="57" max="58" width="9.140625" style="101"/>
  </cols>
  <sheetData>
    <row r="1" spans="1:58" ht="15.75" x14ac:dyDescent="0.25">
      <c r="A1" s="4" t="s">
        <v>100</v>
      </c>
    </row>
    <row r="3" spans="1:58" ht="15.75" thickBot="1" x14ac:dyDescent="0.3">
      <c r="R3" s="205" t="s">
        <v>1</v>
      </c>
      <c r="AK3" s="289">
        <v>1000</v>
      </c>
      <c r="BC3" s="289" t="s">
        <v>47</v>
      </c>
    </row>
    <row r="4" spans="1:58" ht="20.100000000000001" customHeight="1" x14ac:dyDescent="0.25">
      <c r="A4" s="347" t="s">
        <v>3</v>
      </c>
      <c r="B4" s="349" t="s">
        <v>71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4"/>
      <c r="R4" s="352" t="s">
        <v>159</v>
      </c>
      <c r="T4" s="350" t="s">
        <v>3</v>
      </c>
      <c r="U4" s="342" t="s">
        <v>71</v>
      </c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4"/>
      <c r="AK4" s="354" t="s">
        <v>159</v>
      </c>
      <c r="AM4" s="342" t="s">
        <v>71</v>
      </c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3"/>
      <c r="AZ4" s="343"/>
      <c r="BA4" s="343"/>
      <c r="BB4" s="344"/>
      <c r="BC4" s="352" t="s">
        <v>159</v>
      </c>
    </row>
    <row r="5" spans="1:58" ht="20.100000000000001" customHeight="1" thickBot="1" x14ac:dyDescent="0.3">
      <c r="A5" s="348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3">
        <v>2025</v>
      </c>
      <c r="R5" s="353"/>
      <c r="T5" s="351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355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35">
        <v>2018</v>
      </c>
      <c r="AV5" s="135">
        <v>2019</v>
      </c>
      <c r="AW5" s="135">
        <v>2020</v>
      </c>
      <c r="AX5" s="135">
        <v>2021</v>
      </c>
      <c r="AY5" s="135">
        <v>2022</v>
      </c>
      <c r="AZ5" s="135">
        <v>2023</v>
      </c>
      <c r="BA5" s="135">
        <v>2024</v>
      </c>
      <c r="BB5" s="133">
        <v>2025</v>
      </c>
      <c r="BC5" s="353"/>
      <c r="BE5" s="290">
        <v>2013</v>
      </c>
      <c r="BF5" s="290">
        <v>2014</v>
      </c>
    </row>
    <row r="6" spans="1:58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4"/>
      <c r="T6" s="291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4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2"/>
    </row>
    <row r="7" spans="1:58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204">
        <v>210798.97</v>
      </c>
      <c r="P7" s="204">
        <v>172338.33999999997</v>
      </c>
      <c r="Q7" s="112">
        <v>151870.44999999984</v>
      </c>
      <c r="R7" s="61">
        <f>IF(Q7="","",(Q7-P7)/P7)</f>
        <v>-0.11876573721204541</v>
      </c>
      <c r="T7" s="109" t="s">
        <v>73</v>
      </c>
      <c r="U7" s="39">
        <v>5046.811999999999</v>
      </c>
      <c r="V7" s="153">
        <v>5419.8780000000006</v>
      </c>
      <c r="W7" s="153">
        <v>5376.692</v>
      </c>
      <c r="X7" s="153">
        <v>8185.9700000000021</v>
      </c>
      <c r="Y7" s="153">
        <v>9253.7109999999993</v>
      </c>
      <c r="Z7" s="153">
        <v>8018.4579999999987</v>
      </c>
      <c r="AA7" s="153">
        <v>7549.5260000000026</v>
      </c>
      <c r="AB7" s="153">
        <v>9256.76</v>
      </c>
      <c r="AC7" s="153">
        <v>8429.6530000000002</v>
      </c>
      <c r="AD7" s="153">
        <v>12162.242999999999</v>
      </c>
      <c r="AE7" s="153">
        <v>14395.186999999998</v>
      </c>
      <c r="AF7" s="153">
        <v>11537.55599999999</v>
      </c>
      <c r="AG7" s="153">
        <v>12256.628999999999</v>
      </c>
      <c r="AH7" s="153">
        <v>14702.600000000002</v>
      </c>
      <c r="AI7" s="153">
        <v>11238.355</v>
      </c>
      <c r="AJ7" s="112">
        <v>11599.820000000003</v>
      </c>
      <c r="AK7" s="61">
        <f>IF(AJ7="","",(AJ7-AI7)/AI7)</f>
        <v>3.2163515034006648E-2</v>
      </c>
      <c r="AM7" s="124">
        <f t="shared" ref="AM7:AM16" si="0">(U7/B7)*10</f>
        <v>0.44977207995742902</v>
      </c>
      <c r="AN7" s="156">
        <f t="shared" ref="AN7:AN16" si="1">(V7/C7)*10</f>
        <v>0.43216420185329257</v>
      </c>
      <c r="AO7" s="156">
        <f t="shared" ref="AO7:AO16" si="2">(W7/D7)*10</f>
        <v>0.48157310832003042</v>
      </c>
      <c r="AP7" s="156">
        <f t="shared" ref="AP7:AP16" si="3">(X7/E7)*10</f>
        <v>0.81023144139078462</v>
      </c>
      <c r="AQ7" s="156">
        <f t="shared" ref="AQ7:AQ16" si="4">(Y7/F7)*10</f>
        <v>0.50984889235532815</v>
      </c>
      <c r="AR7" s="156">
        <f t="shared" ref="AR7:AR16" si="5">(Z7/G7)*10</f>
        <v>0.48445392298565154</v>
      </c>
      <c r="AS7" s="156">
        <f t="shared" ref="AS7:AS16" si="6">(AA7/H7)*10</f>
        <v>0.5923922796474268</v>
      </c>
      <c r="AT7" s="156">
        <f t="shared" ref="AT7:AT16" si="7">(AB7/I7)*10</f>
        <v>0.55910247502123656</v>
      </c>
      <c r="AU7" s="156">
        <f t="shared" ref="AU7:AU16" si="8">(AC7/J7)*10</f>
        <v>0.78036077850810914</v>
      </c>
      <c r="AV7" s="156">
        <f t="shared" ref="AV7:AV16" si="9">(AD7/K7)*10</f>
        <v>0.60468642002463424</v>
      </c>
      <c r="AW7" s="156">
        <f t="shared" ref="AW7:AW16" si="10">(AE7/L7)*10</f>
        <v>0.62204140404177755</v>
      </c>
      <c r="AX7" s="156">
        <f t="shared" ref="AX7:AX16" si="11">(AF7/M7)*10</f>
        <v>0.53835457336931103</v>
      </c>
      <c r="AY7" s="156">
        <f t="shared" ref="AY7:AY16" si="12">(AG7/N7)*10</f>
        <v>0.64681962194657916</v>
      </c>
      <c r="AZ7" s="156">
        <f t="shared" ref="AZ7:AZ22" si="13">(AH7/O7)*10</f>
        <v>0.69747020111151403</v>
      </c>
      <c r="BA7" s="156">
        <f t="shared" ref="BA7:BA22" si="14">(AI7/P7)*10</f>
        <v>0.65210997158264383</v>
      </c>
      <c r="BB7" s="156">
        <f>(AJ7/Q7)*10</f>
        <v>0.76379703885779071</v>
      </c>
      <c r="BC7" s="61">
        <f t="shared" ref="BC7:BC23" si="15">IF(BB7="","",(BB7-BA7)/BA7)</f>
        <v>0.17127029510695413</v>
      </c>
      <c r="BE7" s="105"/>
      <c r="BF7" s="105"/>
    </row>
    <row r="8" spans="1:58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202">
        <v>255504.85999999996</v>
      </c>
      <c r="P8" s="202">
        <v>195445.55999999997</v>
      </c>
      <c r="Q8" s="119">
        <v>156907.57999999981</v>
      </c>
      <c r="R8" s="52">
        <f t="shared" ref="R8:R23" si="16">IF(Q8="","",(Q8-P8)/P8)</f>
        <v>-0.19718012524817735</v>
      </c>
      <c r="T8" s="109" t="s">
        <v>74</v>
      </c>
      <c r="U8" s="19">
        <v>4875.3999999999996</v>
      </c>
      <c r="V8" s="154">
        <v>5047.22</v>
      </c>
      <c r="W8" s="154">
        <v>4979.2489999999998</v>
      </c>
      <c r="X8" s="154">
        <v>7645.0780000000004</v>
      </c>
      <c r="Y8" s="154">
        <v>9124.9479999999967</v>
      </c>
      <c r="Z8" s="154">
        <v>9271.5960000000014</v>
      </c>
      <c r="AA8" s="154">
        <v>8398.7909999999993</v>
      </c>
      <c r="AB8" s="154">
        <v>10079.532000000001</v>
      </c>
      <c r="AC8" s="154">
        <v>9460.1350000000002</v>
      </c>
      <c r="AD8" s="154">
        <v>13827.451999999999</v>
      </c>
      <c r="AE8" s="154">
        <v>13178.782000000005</v>
      </c>
      <c r="AF8" s="154">
        <v>12834.916000000007</v>
      </c>
      <c r="AG8" s="154">
        <v>17027.523999999998</v>
      </c>
      <c r="AH8" s="154">
        <v>16408.731999999996</v>
      </c>
      <c r="AI8" s="154">
        <v>12671.758000000003</v>
      </c>
      <c r="AJ8" s="119">
        <v>10795.349999999991</v>
      </c>
      <c r="AK8" s="52">
        <f t="shared" ref="AK8:AK23" si="17">IF(AJ8="","",(AJ8-AI8)/AI8)</f>
        <v>-0.14807795414022362</v>
      </c>
      <c r="AM8" s="125">
        <f t="shared" si="0"/>
        <v>0.46934653261753362</v>
      </c>
      <c r="AN8" s="157">
        <f t="shared" si="1"/>
        <v>0.46007754707955117</v>
      </c>
      <c r="AO8" s="157">
        <f t="shared" si="2"/>
        <v>0.54886851547144277</v>
      </c>
      <c r="AP8" s="157">
        <f t="shared" si="3"/>
        <v>0.83587031142493495</v>
      </c>
      <c r="AQ8" s="157">
        <f t="shared" si="4"/>
        <v>0.51048511635099003</v>
      </c>
      <c r="AR8" s="157">
        <f t="shared" si="5"/>
        <v>0.48971130968147902</v>
      </c>
      <c r="AS8" s="157">
        <f t="shared" si="6"/>
        <v>0.52155723141664712</v>
      </c>
      <c r="AT8" s="157">
        <f t="shared" si="7"/>
        <v>0.55854530317506745</v>
      </c>
      <c r="AU8" s="157">
        <f t="shared" si="8"/>
        <v>0.93501907816934571</v>
      </c>
      <c r="AV8" s="157">
        <f t="shared" si="9"/>
        <v>0.57852492138372347</v>
      </c>
      <c r="AW8" s="157">
        <f t="shared" si="10"/>
        <v>0.65767022395341579</v>
      </c>
      <c r="AX8" s="157">
        <f t="shared" si="11"/>
        <v>0.49994277984027458</v>
      </c>
      <c r="AY8" s="157">
        <f t="shared" si="12"/>
        <v>0.64096617096176511</v>
      </c>
      <c r="AZ8" s="157">
        <f t="shared" si="13"/>
        <v>0.6422082147478525</v>
      </c>
      <c r="BA8" s="157">
        <f t="shared" si="14"/>
        <v>0.64835230843821701</v>
      </c>
      <c r="BB8" s="157">
        <f>IF(AJ8="","",(AJ8/Q8)*10)</f>
        <v>0.6880069146436395</v>
      </c>
      <c r="BC8" s="52">
        <f t="shared" si="15"/>
        <v>6.1162126962953929E-2</v>
      </c>
      <c r="BE8" s="105"/>
      <c r="BF8" s="105"/>
    </row>
    <row r="9" spans="1:58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202">
        <v>307519.83</v>
      </c>
      <c r="P9" s="202">
        <v>174807.55999999991</v>
      </c>
      <c r="Q9" s="119"/>
      <c r="R9" s="52" t="str">
        <f t="shared" si="16"/>
        <v/>
      </c>
      <c r="T9" s="109" t="s">
        <v>75</v>
      </c>
      <c r="U9" s="19">
        <v>7464.3919999999998</v>
      </c>
      <c r="V9" s="154">
        <v>5720.5099999999993</v>
      </c>
      <c r="W9" s="154">
        <v>6851.9379999999956</v>
      </c>
      <c r="X9" s="154">
        <v>7142.3209999999999</v>
      </c>
      <c r="Y9" s="154">
        <v>8172.4949999999981</v>
      </c>
      <c r="Z9" s="154">
        <v>8953.7059999999983</v>
      </c>
      <c r="AA9" s="154">
        <v>8549.0249999999996</v>
      </c>
      <c r="AB9" s="154">
        <v>9978.1299999999992</v>
      </c>
      <c r="AC9" s="154">
        <v>10309.046</v>
      </c>
      <c r="AD9" s="154">
        <v>11853.175999999999</v>
      </c>
      <c r="AE9" s="154">
        <v>12973.125000000002</v>
      </c>
      <c r="AF9" s="154">
        <v>17902.007000000001</v>
      </c>
      <c r="AG9" s="154">
        <v>13839.738000000005</v>
      </c>
      <c r="AH9" s="154">
        <v>20309.122000000007</v>
      </c>
      <c r="AI9" s="154">
        <v>13217.370000000008</v>
      </c>
      <c r="AJ9" s="119"/>
      <c r="AK9" s="52" t="str">
        <f t="shared" si="17"/>
        <v/>
      </c>
      <c r="AM9" s="125">
        <f t="shared" si="0"/>
        <v>0.44454071154342661</v>
      </c>
      <c r="AN9" s="157">
        <f t="shared" si="1"/>
        <v>0.45529015514061527</v>
      </c>
      <c r="AO9" s="157">
        <f t="shared" si="2"/>
        <v>0.50458285709151873</v>
      </c>
      <c r="AP9" s="157">
        <f t="shared" si="3"/>
        <v>0.9105632961572816</v>
      </c>
      <c r="AQ9" s="157">
        <f t="shared" si="4"/>
        <v>0.51315833592555093</v>
      </c>
      <c r="AR9" s="157">
        <f t="shared" si="5"/>
        <v>0.49803333228390984</v>
      </c>
      <c r="AS9" s="157">
        <f t="shared" si="6"/>
        <v>0.54005566429495178</v>
      </c>
      <c r="AT9" s="157">
        <f t="shared" si="7"/>
        <v>0.54005481555322443</v>
      </c>
      <c r="AU9" s="157">
        <f t="shared" si="8"/>
        <v>0.78542204075338629</v>
      </c>
      <c r="AV9" s="157">
        <f t="shared" si="9"/>
        <v>0.56510951343186677</v>
      </c>
      <c r="AW9" s="157">
        <f t="shared" si="10"/>
        <v>0.62037909182406781</v>
      </c>
      <c r="AX9" s="157">
        <f t="shared" si="11"/>
        <v>0.51615206164782534</v>
      </c>
      <c r="AY9" s="157">
        <f t="shared" si="12"/>
        <v>0.70079856596885204</v>
      </c>
      <c r="AZ9" s="157">
        <f t="shared" si="13"/>
        <v>0.66041666321160508</v>
      </c>
      <c r="BA9" s="157">
        <f t="shared" si="14"/>
        <v>0.75610974719857738</v>
      </c>
      <c r="BB9" s="157" t="str">
        <f t="shared" ref="BB9:BB18" si="18">IF(AJ9="","",(AJ9/Q9)*10)</f>
        <v/>
      </c>
      <c r="BC9" s="52" t="str">
        <f t="shared" si="15"/>
        <v/>
      </c>
      <c r="BE9" s="105"/>
      <c r="BF9" s="105"/>
    </row>
    <row r="10" spans="1:58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202">
        <v>266354.15000000014</v>
      </c>
      <c r="P10" s="202">
        <v>163521.96999999991</v>
      </c>
      <c r="Q10" s="119"/>
      <c r="R10" s="52" t="str">
        <f t="shared" si="16"/>
        <v/>
      </c>
      <c r="T10" s="109" t="s">
        <v>76</v>
      </c>
      <c r="U10" s="19">
        <v>7083.5199999999986</v>
      </c>
      <c r="V10" s="154">
        <v>5734.7760000000007</v>
      </c>
      <c r="W10" s="154">
        <v>6986.2150000000011</v>
      </c>
      <c r="X10" s="154">
        <v>8949.2860000000001</v>
      </c>
      <c r="Y10" s="154">
        <v>7735.4290000000001</v>
      </c>
      <c r="Z10" s="154">
        <v>8580.4020000000019</v>
      </c>
      <c r="AA10" s="154">
        <v>6742.456000000001</v>
      </c>
      <c r="AB10" s="154">
        <v>10425.911000000004</v>
      </c>
      <c r="AC10" s="154">
        <v>11410.679</v>
      </c>
      <c r="AD10" s="154">
        <v>13024.389000000001</v>
      </c>
      <c r="AE10" s="154">
        <v>14120.863000000001</v>
      </c>
      <c r="AF10" s="154">
        <v>13171.960999999996</v>
      </c>
      <c r="AG10" s="154">
        <v>15339.621000000008</v>
      </c>
      <c r="AH10" s="154">
        <v>17054.146000000001</v>
      </c>
      <c r="AI10" s="154">
        <v>12217.896000000008</v>
      </c>
      <c r="AJ10" s="119"/>
      <c r="AK10" s="52" t="str">
        <f t="shared" si="17"/>
        <v/>
      </c>
      <c r="AM10" s="125">
        <f t="shared" si="0"/>
        <v>0.41567550232571626</v>
      </c>
      <c r="AN10" s="157">
        <f t="shared" si="1"/>
        <v>0.45686088859129592</v>
      </c>
      <c r="AO10" s="157">
        <f t="shared" si="2"/>
        <v>0.53272115749897475</v>
      </c>
      <c r="AP10" s="157">
        <f t="shared" si="3"/>
        <v>0.80396422819385238</v>
      </c>
      <c r="AQ10" s="157">
        <f t="shared" si="4"/>
        <v>0.55468838065790216</v>
      </c>
      <c r="AR10" s="157">
        <f t="shared" si="5"/>
        <v>0.49634555231011412</v>
      </c>
      <c r="AS10" s="157">
        <f t="shared" si="6"/>
        <v>0.55762801647298088</v>
      </c>
      <c r="AT10" s="157">
        <f t="shared" si="7"/>
        <v>0.53227135799174041</v>
      </c>
      <c r="AU10" s="157">
        <f t="shared" si="8"/>
        <v>0.75882468575155682</v>
      </c>
      <c r="AV10" s="157">
        <f t="shared" si="9"/>
        <v>0.5317533930111793</v>
      </c>
      <c r="AW10" s="157">
        <f t="shared" si="10"/>
        <v>0.60603680487223821</v>
      </c>
      <c r="AX10" s="157">
        <f t="shared" si="11"/>
        <v>0.55215186652573567</v>
      </c>
      <c r="AY10" s="157">
        <f t="shared" si="12"/>
        <v>0.73418718445085307</v>
      </c>
      <c r="AZ10" s="157">
        <f t="shared" si="13"/>
        <v>0.64028084413176933</v>
      </c>
      <c r="BA10" s="157">
        <f t="shared" si="14"/>
        <v>0.74717152685966393</v>
      </c>
      <c r="BB10" s="157" t="str">
        <f t="shared" si="18"/>
        <v/>
      </c>
      <c r="BC10" s="52" t="str">
        <f t="shared" si="15"/>
        <v/>
      </c>
      <c r="BE10" s="105"/>
      <c r="BF10" s="105"/>
    </row>
    <row r="11" spans="1:58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202">
        <v>272003.78999999992</v>
      </c>
      <c r="P11" s="202">
        <v>185138.12000000014</v>
      </c>
      <c r="Q11" s="119"/>
      <c r="R11" s="52" t="str">
        <f t="shared" si="16"/>
        <v/>
      </c>
      <c r="T11" s="109" t="s">
        <v>77</v>
      </c>
      <c r="U11" s="19">
        <v>5269.9080000000022</v>
      </c>
      <c r="V11" s="154">
        <v>6791.5110000000022</v>
      </c>
      <c r="W11" s="154">
        <v>6331.175000000002</v>
      </c>
      <c r="X11" s="154">
        <v>12356.189000000002</v>
      </c>
      <c r="Y11" s="154">
        <v>10013.188000000002</v>
      </c>
      <c r="Z11" s="154">
        <v>9709.3430000000008</v>
      </c>
      <c r="AA11" s="154">
        <v>9074.4239999999991</v>
      </c>
      <c r="AB11" s="154">
        <v>11193.306000000002</v>
      </c>
      <c r="AC11" s="154">
        <v>12194.198</v>
      </c>
      <c r="AD11" s="154">
        <v>12392.851000000008</v>
      </c>
      <c r="AE11" s="154">
        <v>10554.120999999999</v>
      </c>
      <c r="AF11" s="154">
        <v>14483.971999999998</v>
      </c>
      <c r="AG11" s="154">
        <v>20503.534999999996</v>
      </c>
      <c r="AH11" s="154">
        <v>18469.30599999999</v>
      </c>
      <c r="AI11" s="154">
        <v>13084.539999999999</v>
      </c>
      <c r="AJ11" s="119"/>
      <c r="AK11" s="52" t="str">
        <f t="shared" si="17"/>
        <v/>
      </c>
      <c r="AM11" s="125">
        <f t="shared" si="0"/>
        <v>0.4983700555886183</v>
      </c>
      <c r="AN11" s="157">
        <f t="shared" si="1"/>
        <v>0.46272411236012051</v>
      </c>
      <c r="AO11" s="157">
        <f t="shared" si="2"/>
        <v>0.59620293919642087</v>
      </c>
      <c r="AP11" s="157">
        <f t="shared" si="3"/>
        <v>0.78832235306922693</v>
      </c>
      <c r="AQ11" s="157">
        <f t="shared" si="4"/>
        <v>0.48065790285305188</v>
      </c>
      <c r="AR11" s="157">
        <f t="shared" si="5"/>
        <v>0.53317937263440585</v>
      </c>
      <c r="AS11" s="157">
        <f t="shared" si="6"/>
        <v>0.58051031214885285</v>
      </c>
      <c r="AT11" s="157">
        <f t="shared" si="7"/>
        <v>0.53719749811892448</v>
      </c>
      <c r="AU11" s="157">
        <f t="shared" si="8"/>
        <v>0.98815241189063374</v>
      </c>
      <c r="AV11" s="157">
        <f t="shared" si="9"/>
        <v>0.54251916481950524</v>
      </c>
      <c r="AW11" s="157">
        <f t="shared" si="10"/>
        <v>0.50895878228594893</v>
      </c>
      <c r="AX11" s="157">
        <f t="shared" si="11"/>
        <v>0.53260521749669598</v>
      </c>
      <c r="AY11" s="157">
        <f t="shared" si="12"/>
        <v>0.68745029417799752</v>
      </c>
      <c r="AZ11" s="157">
        <f t="shared" si="13"/>
        <v>0.67900914174762028</v>
      </c>
      <c r="BA11" s="157">
        <f t="shared" si="14"/>
        <v>0.70674478059947843</v>
      </c>
      <c r="BB11" s="157" t="str">
        <f t="shared" si="18"/>
        <v/>
      </c>
      <c r="BC11" s="52" t="str">
        <f t="shared" si="15"/>
        <v/>
      </c>
      <c r="BE11" s="105"/>
      <c r="BF11" s="105"/>
    </row>
    <row r="12" spans="1:58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202">
        <v>318138.08000000066</v>
      </c>
      <c r="P12" s="202">
        <v>176789.4599999999</v>
      </c>
      <c r="Q12" s="119"/>
      <c r="R12" s="52" t="str">
        <f t="shared" si="16"/>
        <v/>
      </c>
      <c r="T12" s="109" t="s">
        <v>78</v>
      </c>
      <c r="U12" s="19">
        <v>8468.7459999999992</v>
      </c>
      <c r="V12" s="154">
        <v>4467.674</v>
      </c>
      <c r="W12" s="154">
        <v>6989.1480000000029</v>
      </c>
      <c r="X12" s="154">
        <v>11275.52199999999</v>
      </c>
      <c r="Y12" s="154">
        <v>8874.6120000000028</v>
      </c>
      <c r="Z12" s="154">
        <v>11770.861000000004</v>
      </c>
      <c r="AA12" s="154">
        <v>9513.2329999999984</v>
      </c>
      <c r="AB12" s="154">
        <v>14562.611999999999</v>
      </c>
      <c r="AC12" s="154">
        <v>13054.882</v>
      </c>
      <c r="AD12" s="154">
        <v>13834.111000000008</v>
      </c>
      <c r="AE12" s="154">
        <v>12299.127999999995</v>
      </c>
      <c r="AF12" s="154">
        <v>14683.353999999999</v>
      </c>
      <c r="AG12" s="154">
        <v>14797.464000000002</v>
      </c>
      <c r="AH12" s="154">
        <v>19672.213000000003</v>
      </c>
      <c r="AI12" s="154">
        <v>14265.303999999995</v>
      </c>
      <c r="AJ12" s="119"/>
      <c r="AK12" s="52" t="str">
        <f t="shared" si="17"/>
        <v/>
      </c>
      <c r="AM12" s="125">
        <f t="shared" si="0"/>
        <v>0.48940102083250003</v>
      </c>
      <c r="AN12" s="157">
        <f t="shared" si="1"/>
        <v>0.50449374344847098</v>
      </c>
      <c r="AO12" s="157">
        <f t="shared" si="2"/>
        <v>0.57729878622795316</v>
      </c>
      <c r="AP12" s="157">
        <f t="shared" si="3"/>
        <v>0.79192363779461905</v>
      </c>
      <c r="AQ12" s="157">
        <f t="shared" si="4"/>
        <v>0.54221451310521085</v>
      </c>
      <c r="AR12" s="157">
        <f t="shared" si="5"/>
        <v>0.51688432623633229</v>
      </c>
      <c r="AS12" s="157">
        <f t="shared" si="6"/>
        <v>0.58966471319058733</v>
      </c>
      <c r="AT12" s="157">
        <f t="shared" si="7"/>
        <v>0.5887425368740008</v>
      </c>
      <c r="AU12" s="157">
        <f t="shared" si="8"/>
        <v>0.81811264500872194</v>
      </c>
      <c r="AV12" s="157">
        <f t="shared" si="9"/>
        <v>0.55588770322698033</v>
      </c>
      <c r="AW12" s="157">
        <f t="shared" si="10"/>
        <v>0.61193119574758248</v>
      </c>
      <c r="AX12" s="157">
        <f t="shared" si="11"/>
        <v>0.53029614319348128</v>
      </c>
      <c r="AY12" s="157">
        <f t="shared" si="12"/>
        <v>0.65521819073438026</v>
      </c>
      <c r="AZ12" s="157">
        <f t="shared" si="13"/>
        <v>0.61835455221204461</v>
      </c>
      <c r="BA12" s="157">
        <f t="shared" si="14"/>
        <v>0.80690919017457274</v>
      </c>
      <c r="BB12" s="157" t="str">
        <f t="shared" si="18"/>
        <v/>
      </c>
      <c r="BC12" s="52" t="str">
        <f t="shared" si="15"/>
        <v/>
      </c>
      <c r="BE12" s="105"/>
      <c r="BF12" s="105"/>
    </row>
    <row r="13" spans="1:58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202">
        <v>165682.68999999983</v>
      </c>
      <c r="Q13" s="119"/>
      <c r="R13" s="52" t="str">
        <f t="shared" si="16"/>
        <v/>
      </c>
      <c r="T13" s="109" t="s">
        <v>79</v>
      </c>
      <c r="U13" s="19">
        <v>8304.4390000000039</v>
      </c>
      <c r="V13" s="154">
        <v>7350.9219999999987</v>
      </c>
      <c r="W13" s="154">
        <v>8610.476999999999</v>
      </c>
      <c r="X13" s="154">
        <v>14121.920000000007</v>
      </c>
      <c r="Y13" s="154">
        <v>13262.653999999999</v>
      </c>
      <c r="Z13" s="154">
        <v>12363.967000000001</v>
      </c>
      <c r="AA13" s="154">
        <v>8473.6030000000046</v>
      </c>
      <c r="AB13" s="154">
        <v>11749.72900000001</v>
      </c>
      <c r="AC13" s="154">
        <v>14285.174000000001</v>
      </c>
      <c r="AD13" s="154">
        <v>14287.105000000005</v>
      </c>
      <c r="AE13" s="154">
        <v>16611.900999999998</v>
      </c>
      <c r="AF13" s="154">
        <v>15670.151999999995</v>
      </c>
      <c r="AG13" s="154">
        <v>16724.077000000001</v>
      </c>
      <c r="AH13" s="154">
        <v>19188.491000000005</v>
      </c>
      <c r="AI13" s="154">
        <v>13486.543000000003</v>
      </c>
      <c r="AJ13" s="119"/>
      <c r="AK13" s="52" t="str">
        <f t="shared" si="17"/>
        <v/>
      </c>
      <c r="AM13" s="125">
        <f t="shared" si="0"/>
        <v>0.53967478774498701</v>
      </c>
      <c r="AN13" s="157">
        <f t="shared" si="1"/>
        <v>0.50255463998014638</v>
      </c>
      <c r="AO13" s="157">
        <f t="shared" si="2"/>
        <v>0.66411025378018629</v>
      </c>
      <c r="AP13" s="157">
        <f t="shared" si="3"/>
        <v>0.78542266846555253</v>
      </c>
      <c r="AQ13" s="157">
        <f t="shared" si="4"/>
        <v>0.49213350654252608</v>
      </c>
      <c r="AR13" s="157">
        <f t="shared" si="5"/>
        <v>0.51999625184490039</v>
      </c>
      <c r="AS13" s="157">
        <f t="shared" si="6"/>
        <v>0.57328655806682549</v>
      </c>
      <c r="AT13" s="157">
        <f t="shared" si="7"/>
        <v>0.56676539384784497</v>
      </c>
      <c r="AU13" s="157">
        <f t="shared" si="8"/>
        <v>0.81053566648256559</v>
      </c>
      <c r="AV13" s="157">
        <f t="shared" si="9"/>
        <v>0.51265743593434887</v>
      </c>
      <c r="AW13" s="157">
        <f t="shared" si="10"/>
        <v>0.58120081940987156</v>
      </c>
      <c r="AX13" s="157">
        <f t="shared" si="11"/>
        <v>0.56183921787576485</v>
      </c>
      <c r="AY13" s="157">
        <f t="shared" si="12"/>
        <v>0.70847582532245557</v>
      </c>
      <c r="AZ13" s="157">
        <f t="shared" si="13"/>
        <v>0.65272437761799085</v>
      </c>
      <c r="BA13" s="157">
        <f t="shared" si="14"/>
        <v>0.8139983120747265</v>
      </c>
      <c r="BB13" s="157" t="str">
        <f t="shared" si="18"/>
        <v/>
      </c>
      <c r="BC13" s="52" t="str">
        <f t="shared" si="15"/>
        <v/>
      </c>
      <c r="BE13" s="105"/>
      <c r="BF13" s="105"/>
    </row>
    <row r="14" spans="1:58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202">
        <v>165638.50000000012</v>
      </c>
      <c r="Q14" s="119"/>
      <c r="R14" s="52" t="str">
        <f t="shared" si="16"/>
        <v/>
      </c>
      <c r="T14" s="109" t="s">
        <v>80</v>
      </c>
      <c r="U14" s="19">
        <v>7854.7379999999985</v>
      </c>
      <c r="V14" s="154">
        <v>8326.2219999999998</v>
      </c>
      <c r="W14" s="154">
        <v>7079.4509999999991</v>
      </c>
      <c r="X14" s="154">
        <v>9224.3630000000012</v>
      </c>
      <c r="Y14" s="154">
        <v>8588.8440000000028</v>
      </c>
      <c r="Z14" s="154">
        <v>10903.496999999998</v>
      </c>
      <c r="AA14" s="154">
        <v>9835.2980000000043</v>
      </c>
      <c r="AB14" s="154">
        <v>10047.059999999994</v>
      </c>
      <c r="AC14" s="154">
        <v>13857.925999999999</v>
      </c>
      <c r="AD14" s="154">
        <v>14770.591999999991</v>
      </c>
      <c r="AE14" s="154">
        <v>15842.40800000001</v>
      </c>
      <c r="AF14" s="154">
        <v>12842.719000000006</v>
      </c>
      <c r="AG14" s="154">
        <v>16614.627</v>
      </c>
      <c r="AH14" s="154">
        <v>17015.243999999999</v>
      </c>
      <c r="AI14" s="154">
        <v>12652.244000000006</v>
      </c>
      <c r="AJ14" s="119"/>
      <c r="AK14" s="52" t="str">
        <f t="shared" si="17"/>
        <v/>
      </c>
      <c r="AM14" s="125">
        <f t="shared" si="0"/>
        <v>0.45427317597741834</v>
      </c>
      <c r="AN14" s="157">
        <f t="shared" si="1"/>
        <v>0.4208013449111434</v>
      </c>
      <c r="AO14" s="157">
        <f t="shared" si="2"/>
        <v>0.65057433259497854</v>
      </c>
      <c r="AP14" s="157">
        <f t="shared" si="3"/>
        <v>0.71673199543963806</v>
      </c>
      <c r="AQ14" s="157">
        <f t="shared" si="4"/>
        <v>0.436259341155668</v>
      </c>
      <c r="AR14" s="157">
        <f t="shared" si="5"/>
        <v>0.46104324133086483</v>
      </c>
      <c r="AS14" s="157">
        <f t="shared" si="6"/>
        <v>0.60980228558256033</v>
      </c>
      <c r="AT14" s="157">
        <f t="shared" si="7"/>
        <v>0.58552699212611625</v>
      </c>
      <c r="AU14" s="157">
        <f t="shared" si="8"/>
        <v>0.76922209294470589</v>
      </c>
      <c r="AV14" s="157">
        <f t="shared" si="9"/>
        <v>0.49861409740591178</v>
      </c>
      <c r="AW14" s="157">
        <f t="shared" si="10"/>
        <v>0.55334691691330395</v>
      </c>
      <c r="AX14" s="157">
        <f t="shared" si="11"/>
        <v>0.58589877803467094</v>
      </c>
      <c r="AY14" s="157">
        <f t="shared" si="12"/>
        <v>0.6847548913986925</v>
      </c>
      <c r="AZ14" s="157">
        <f t="shared" si="13"/>
        <v>0.67717661002250795</v>
      </c>
      <c r="BA14" s="157">
        <f t="shared" si="14"/>
        <v>0.76384681097691642</v>
      </c>
      <c r="BB14" s="157" t="str">
        <f t="shared" si="18"/>
        <v/>
      </c>
      <c r="BC14" s="52" t="str">
        <f t="shared" si="15"/>
        <v/>
      </c>
      <c r="BE14" s="105"/>
      <c r="BF14" s="105"/>
    </row>
    <row r="15" spans="1:58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202">
        <v>165361.18999999983</v>
      </c>
      <c r="Q15" s="119"/>
      <c r="R15" s="52" t="str">
        <f t="shared" si="16"/>
        <v/>
      </c>
      <c r="T15" s="109" t="s">
        <v>81</v>
      </c>
      <c r="U15" s="19">
        <v>8976.5390000000007</v>
      </c>
      <c r="V15" s="154">
        <v>8231.4969999999994</v>
      </c>
      <c r="W15" s="154">
        <v>7380.0529999999981</v>
      </c>
      <c r="X15" s="154">
        <v>9158.0150000000012</v>
      </c>
      <c r="Y15" s="154">
        <v>11920.680999999999</v>
      </c>
      <c r="Z15" s="154">
        <v>8611.9049999999952</v>
      </c>
      <c r="AA15" s="154">
        <v>9047.3699999999972</v>
      </c>
      <c r="AB15" s="154">
        <v>10872.128000000008</v>
      </c>
      <c r="AC15" s="154">
        <v>13645.628000000001</v>
      </c>
      <c r="AD15" s="154">
        <v>13484.313000000007</v>
      </c>
      <c r="AE15" s="154">
        <v>12902.209999999997</v>
      </c>
      <c r="AF15" s="154">
        <v>12615.414999999995</v>
      </c>
      <c r="AG15" s="154">
        <v>19603.920000000002</v>
      </c>
      <c r="AH15" s="154">
        <v>13282.670000000006</v>
      </c>
      <c r="AI15" s="154">
        <v>13319.622999999998</v>
      </c>
      <c r="AJ15" s="119"/>
      <c r="AK15" s="52" t="str">
        <f t="shared" si="17"/>
        <v/>
      </c>
      <c r="AM15" s="125">
        <f t="shared" si="0"/>
        <v>0.48608894904468092</v>
      </c>
      <c r="AN15" s="157">
        <f t="shared" si="1"/>
        <v>0.57028198953005838</v>
      </c>
      <c r="AO15" s="157">
        <f t="shared" si="2"/>
        <v>0.92129144158854492</v>
      </c>
      <c r="AP15" s="157">
        <f t="shared" si="3"/>
        <v>0.7448792684285741</v>
      </c>
      <c r="AQ15" s="157">
        <f t="shared" si="4"/>
        <v>0.55097709882665669</v>
      </c>
      <c r="AR15" s="157">
        <f t="shared" si="5"/>
        <v>0.56417277320115655</v>
      </c>
      <c r="AS15" s="157">
        <f t="shared" si="6"/>
        <v>0.60424963739491866</v>
      </c>
      <c r="AT15" s="157">
        <f t="shared" si="7"/>
        <v>0.79059534211607208</v>
      </c>
      <c r="AU15" s="157">
        <f t="shared" si="8"/>
        <v>0.86320088116450155</v>
      </c>
      <c r="AV15" s="157">
        <f t="shared" si="9"/>
        <v>0.54272632991931669</v>
      </c>
      <c r="AW15" s="157">
        <f t="shared" si="10"/>
        <v>0.66524202077045469</v>
      </c>
      <c r="AX15" s="157">
        <f t="shared" si="11"/>
        <v>0.67829880835180723</v>
      </c>
      <c r="AY15" s="157">
        <f t="shared" si="12"/>
        <v>0.71514501955494125</v>
      </c>
      <c r="AZ15" s="157">
        <f t="shared" si="13"/>
        <v>0.77600198495057482</v>
      </c>
      <c r="BA15" s="157">
        <f t="shared" si="14"/>
        <v>0.80548664411522508</v>
      </c>
      <c r="BB15" s="157" t="str">
        <f t="shared" si="18"/>
        <v/>
      </c>
      <c r="BC15" s="52" t="str">
        <f t="shared" si="15"/>
        <v/>
      </c>
      <c r="BE15" s="105"/>
      <c r="BF15" s="105"/>
    </row>
    <row r="16" spans="1:58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202">
        <v>156977.19999999984</v>
      </c>
      <c r="Q16" s="119"/>
      <c r="R16" s="52" t="str">
        <f t="shared" si="16"/>
        <v/>
      </c>
      <c r="T16" s="109" t="s">
        <v>82</v>
      </c>
      <c r="U16" s="19">
        <v>8917.1569999999974</v>
      </c>
      <c r="V16" s="154">
        <v>6317.9840000000004</v>
      </c>
      <c r="W16" s="154">
        <v>6844.7550000000019</v>
      </c>
      <c r="X16" s="154">
        <v>12425.312000000002</v>
      </c>
      <c r="Y16" s="154">
        <v>11852.688999999998</v>
      </c>
      <c r="Z16" s="154">
        <v>8900.4360000000015</v>
      </c>
      <c r="AA16" s="154">
        <v>10677.083000000001</v>
      </c>
      <c r="AB16" s="154">
        <v>13098.086000000008</v>
      </c>
      <c r="AC16" s="154">
        <v>16740.395</v>
      </c>
      <c r="AD16" s="154">
        <v>17459.428999999986</v>
      </c>
      <c r="AE16" s="154">
        <v>14265.805999999997</v>
      </c>
      <c r="AF16" s="154">
        <v>13945.046000000009</v>
      </c>
      <c r="AG16" s="154">
        <v>17808.539999999997</v>
      </c>
      <c r="AH16" s="154">
        <v>12604.263000000004</v>
      </c>
      <c r="AI16" s="154">
        <v>12170.897999999996</v>
      </c>
      <c r="AJ16" s="119"/>
      <c r="AK16" s="52" t="str">
        <f t="shared" si="17"/>
        <v/>
      </c>
      <c r="AM16" s="125">
        <f t="shared" si="0"/>
        <v>0.50940855377704619</v>
      </c>
      <c r="AN16" s="157">
        <f t="shared" si="1"/>
        <v>0.62502982699747878</v>
      </c>
      <c r="AO16" s="157">
        <f t="shared" si="2"/>
        <v>0.99154958019518513</v>
      </c>
      <c r="AP16" s="157">
        <f t="shared" si="3"/>
        <v>0.80404355483546253</v>
      </c>
      <c r="AQ16" s="157">
        <f t="shared" si="4"/>
        <v>0.61733227853359063</v>
      </c>
      <c r="AR16" s="157">
        <f t="shared" si="5"/>
        <v>0.71987570862832317</v>
      </c>
      <c r="AS16" s="157">
        <f t="shared" si="6"/>
        <v>0.76635350276526137</v>
      </c>
      <c r="AT16" s="157">
        <f t="shared" si="7"/>
        <v>0.8211433301976967</v>
      </c>
      <c r="AU16" s="157">
        <f t="shared" si="8"/>
        <v>0.76836051432490382</v>
      </c>
      <c r="AV16" s="157">
        <f t="shared" si="9"/>
        <v>0.62297780713489115</v>
      </c>
      <c r="AW16" s="157">
        <f t="shared" si="10"/>
        <v>0.64502965024503012</v>
      </c>
      <c r="AX16" s="157">
        <f t="shared" si="11"/>
        <v>0.62782479707526928</v>
      </c>
      <c r="AY16" s="157">
        <f t="shared" si="12"/>
        <v>0.68654140158990717</v>
      </c>
      <c r="AZ16" s="157">
        <f t="shared" si="13"/>
        <v>0.74745639444379508</v>
      </c>
      <c r="BA16" s="157">
        <f t="shared" si="14"/>
        <v>0.77532902867422848</v>
      </c>
      <c r="BB16" s="157" t="str">
        <f t="shared" si="18"/>
        <v/>
      </c>
      <c r="BC16" s="52" t="str">
        <f t="shared" si="15"/>
        <v/>
      </c>
      <c r="BE16" s="105"/>
      <c r="BF16" s="105"/>
    </row>
    <row r="17" spans="1:58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202">
        <v>198652.93999999997</v>
      </c>
      <c r="Q17" s="119"/>
      <c r="R17" s="52" t="str">
        <f t="shared" si="16"/>
        <v/>
      </c>
      <c r="T17" s="109" t="s">
        <v>83</v>
      </c>
      <c r="U17" s="19">
        <v>8623.6640000000007</v>
      </c>
      <c r="V17" s="154">
        <v>7729.3239999999987</v>
      </c>
      <c r="W17" s="154">
        <v>10518.219000000001</v>
      </c>
      <c r="X17" s="154">
        <v>7756.1780000000035</v>
      </c>
      <c r="Y17" s="154">
        <v>12715.098000000002</v>
      </c>
      <c r="Z17" s="154">
        <v>10229.966999999997</v>
      </c>
      <c r="AA17" s="154">
        <v>10778.716999999997</v>
      </c>
      <c r="AB17" s="154">
        <v>11138.637000000001</v>
      </c>
      <c r="AC17" s="154">
        <v>17757.596000000001</v>
      </c>
      <c r="AD17" s="154">
        <v>15905.198000000008</v>
      </c>
      <c r="AE17" s="154">
        <v>14901.102000000014</v>
      </c>
      <c r="AF17" s="154">
        <v>15769.840000000007</v>
      </c>
      <c r="AG17" s="154">
        <v>21137.471000000001</v>
      </c>
      <c r="AH17" s="154">
        <v>15377.04</v>
      </c>
      <c r="AI17" s="154">
        <v>16487.404999999988</v>
      </c>
      <c r="AJ17" s="119"/>
      <c r="AK17" s="52" t="str">
        <f t="shared" si="17"/>
        <v/>
      </c>
      <c r="AM17" s="125">
        <f t="shared" ref="AM17:AN23" si="19">(U17/B17)*10</f>
        <v>0.60031460662581315</v>
      </c>
      <c r="AN17" s="157">
        <f t="shared" si="19"/>
        <v>0.71355709966938063</v>
      </c>
      <c r="AO17" s="157">
        <f t="shared" ref="AO17:AR19" si="20">IF(W17="","",(W17/D17)*10)</f>
        <v>0.83440387019522733</v>
      </c>
      <c r="AP17" s="157">
        <f t="shared" si="20"/>
        <v>0.75962205850307263</v>
      </c>
      <c r="AQ17" s="157">
        <f t="shared" si="20"/>
        <v>0.665186196292187</v>
      </c>
      <c r="AR17" s="157">
        <f t="shared" si="20"/>
        <v>0.71107592250929597</v>
      </c>
      <c r="AS17" s="157">
        <f t="shared" ref="AS17:AY22" si="21">(AA17/H17)*10</f>
        <v>0.71269022597614096</v>
      </c>
      <c r="AT17" s="157">
        <f t="shared" si="21"/>
        <v>0.81960669958150867</v>
      </c>
      <c r="AU17" s="157">
        <f t="shared" si="21"/>
        <v>0.65924492501094711</v>
      </c>
      <c r="AV17" s="157">
        <f t="shared" si="21"/>
        <v>0.69739113193480651</v>
      </c>
      <c r="AW17" s="157">
        <f t="shared" si="21"/>
        <v>0.65871886092679444</v>
      </c>
      <c r="AX17" s="157">
        <f t="shared" si="21"/>
        <v>0.73566620101991387</v>
      </c>
      <c r="AY17" s="157">
        <f t="shared" si="21"/>
        <v>0.76443149183598691</v>
      </c>
      <c r="AZ17" s="157">
        <f t="shared" si="13"/>
        <v>0.82982872772482164</v>
      </c>
      <c r="BA17" s="157">
        <f t="shared" si="14"/>
        <v>0.8299602814838779</v>
      </c>
      <c r="BB17" s="157" t="str">
        <f t="shared" si="18"/>
        <v/>
      </c>
      <c r="BC17" s="52" t="str">
        <f t="shared" si="15"/>
        <v/>
      </c>
      <c r="BE17" s="105"/>
      <c r="BF17" s="105"/>
    </row>
    <row r="18" spans="1:58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202">
        <v>188563.09999999977</v>
      </c>
      <c r="Q18" s="119"/>
      <c r="R18" s="52" t="str">
        <f t="shared" si="16"/>
        <v/>
      </c>
      <c r="T18" s="109" t="s">
        <v>84</v>
      </c>
      <c r="U18" s="19">
        <v>8608.0499999999975</v>
      </c>
      <c r="V18" s="154">
        <v>10777.051000000001</v>
      </c>
      <c r="W18" s="154">
        <v>8423.9280000000035</v>
      </c>
      <c r="X18" s="154">
        <v>14158.847</v>
      </c>
      <c r="Y18" s="154">
        <v>13639.642000000007</v>
      </c>
      <c r="Z18" s="154">
        <v>9440.7710000000006</v>
      </c>
      <c r="AA18" s="154">
        <v>11551.010000000002</v>
      </c>
      <c r="AB18" s="154">
        <v>14804.034999999996</v>
      </c>
      <c r="AC18" s="154">
        <v>13581.739</v>
      </c>
      <c r="AD18" s="154">
        <v>16207.478999999999</v>
      </c>
      <c r="AE18" s="154">
        <v>14210.079999999994</v>
      </c>
      <c r="AF18" s="154">
        <v>17409.10100000001</v>
      </c>
      <c r="AG18" s="154">
        <v>19690.529000000002</v>
      </c>
      <c r="AH18" s="154">
        <v>13497.761999999999</v>
      </c>
      <c r="AI18" s="154">
        <v>13786.698000000002</v>
      </c>
      <c r="AJ18" s="119"/>
      <c r="AK18" s="52" t="str">
        <f t="shared" si="17"/>
        <v/>
      </c>
      <c r="AM18" s="125">
        <f t="shared" si="19"/>
        <v>0.56293609227965202</v>
      </c>
      <c r="AN18" s="157">
        <f t="shared" si="19"/>
        <v>0.49757933898949919</v>
      </c>
      <c r="AO18" s="157">
        <f t="shared" si="20"/>
        <v>0.98046650538801527</v>
      </c>
      <c r="AP18" s="157">
        <f t="shared" si="20"/>
        <v>0.61540853762851611</v>
      </c>
      <c r="AQ18" s="157">
        <f t="shared" si="20"/>
        <v>0.58447388363736552</v>
      </c>
      <c r="AR18" s="157">
        <f t="shared" si="20"/>
        <v>0.63213282543644767</v>
      </c>
      <c r="AS18" s="157">
        <f t="shared" si="21"/>
        <v>0.68056524515204542</v>
      </c>
      <c r="AT18" s="157">
        <f t="shared" si="21"/>
        <v>0.91603617653690639</v>
      </c>
      <c r="AU18" s="157">
        <f t="shared" si="21"/>
        <v>0.67341958545274683</v>
      </c>
      <c r="AV18" s="157">
        <f t="shared" si="21"/>
        <v>0.7003002037365289</v>
      </c>
      <c r="AW18" s="157">
        <f t="shared" si="21"/>
        <v>0.56951749515031103</v>
      </c>
      <c r="AX18" s="157">
        <f t="shared" si="21"/>
        <v>0.71024266463191987</v>
      </c>
      <c r="AY18" s="157">
        <f t="shared" si="21"/>
        <v>0.66289479896411974</v>
      </c>
      <c r="AZ18" s="157">
        <f t="shared" si="13"/>
        <v>0.70266087654455567</v>
      </c>
      <c r="BA18" s="157">
        <f t="shared" si="14"/>
        <v>0.73114506496764309</v>
      </c>
      <c r="BB18" s="157" t="str">
        <f t="shared" si="18"/>
        <v/>
      </c>
      <c r="BC18" s="52" t="str">
        <f t="shared" si="15"/>
        <v/>
      </c>
      <c r="BE18" s="105"/>
      <c r="BF18" s="105"/>
    </row>
    <row r="19" spans="1:58" ht="20.100000000000001" customHeight="1" thickBot="1" x14ac:dyDescent="0.3">
      <c r="A19" s="35" t="str">
        <f>'2'!A19</f>
        <v>jan-fev</v>
      </c>
      <c r="B19" s="307">
        <f>SUM(B7:B8)</f>
        <v>216084.55</v>
      </c>
      <c r="C19" s="168">
        <f t="shared" ref="C19:Q19" si="22">SUM(C7:C8)</f>
        <v>235116.15</v>
      </c>
      <c r="D19" s="168">
        <f t="shared" si="22"/>
        <v>202366.94</v>
      </c>
      <c r="E19" s="168">
        <f t="shared" si="22"/>
        <v>192494.97999999998</v>
      </c>
      <c r="F19" s="168">
        <f t="shared" si="22"/>
        <v>360249.61</v>
      </c>
      <c r="G19" s="168">
        <f t="shared" si="22"/>
        <v>354843.17999999982</v>
      </c>
      <c r="H19" s="168">
        <f t="shared" si="22"/>
        <v>288474.30000000005</v>
      </c>
      <c r="I19" s="168">
        <f t="shared" si="22"/>
        <v>346025.05999999994</v>
      </c>
      <c r="J19" s="168">
        <f t="shared" si="22"/>
        <v>209198.36</v>
      </c>
      <c r="K19" s="168">
        <f t="shared" si="22"/>
        <v>440145.27</v>
      </c>
      <c r="L19" s="168">
        <f t="shared" si="22"/>
        <v>431804.33999999997</v>
      </c>
      <c r="M19" s="168">
        <f t="shared" si="22"/>
        <v>471039.17</v>
      </c>
      <c r="N19" s="168">
        <f t="shared" si="22"/>
        <v>455144.69999999937</v>
      </c>
      <c r="O19" s="168">
        <f t="shared" ref="O19" si="23">SUM(O7:O8)</f>
        <v>466303.82999999996</v>
      </c>
      <c r="P19" s="168">
        <f t="shared" si="22"/>
        <v>367783.89999999991</v>
      </c>
      <c r="Q19" s="306">
        <f t="shared" si="22"/>
        <v>308778.02999999968</v>
      </c>
      <c r="R19" s="164">
        <f t="shared" si="16"/>
        <v>-0.16043625074398374</v>
      </c>
      <c r="S19" s="171"/>
      <c r="T19" s="170"/>
      <c r="U19" s="167">
        <f>SUM(U7:U8)</f>
        <v>9922.2119999999995</v>
      </c>
      <c r="V19" s="168">
        <f t="shared" ref="V19:AJ19" si="24">SUM(V7:V8)</f>
        <v>10467.098000000002</v>
      </c>
      <c r="W19" s="168">
        <f t="shared" si="24"/>
        <v>10355.940999999999</v>
      </c>
      <c r="X19" s="168">
        <f t="shared" si="24"/>
        <v>15831.048000000003</v>
      </c>
      <c r="Y19" s="168">
        <f t="shared" si="24"/>
        <v>18378.658999999996</v>
      </c>
      <c r="Z19" s="168">
        <f t="shared" si="24"/>
        <v>17290.054</v>
      </c>
      <c r="AA19" s="168">
        <f t="shared" si="24"/>
        <v>15948.317000000003</v>
      </c>
      <c r="AB19" s="168">
        <f t="shared" si="24"/>
        <v>19336.292000000001</v>
      </c>
      <c r="AC19" s="168">
        <f t="shared" si="24"/>
        <v>17889.788</v>
      </c>
      <c r="AD19" s="168">
        <f t="shared" si="24"/>
        <v>25989.695</v>
      </c>
      <c r="AE19" s="168">
        <f t="shared" si="24"/>
        <v>27573.969000000005</v>
      </c>
      <c r="AF19" s="168">
        <f t="shared" si="24"/>
        <v>24372.471999999994</v>
      </c>
      <c r="AG19" s="168">
        <f t="shared" si="24"/>
        <v>29284.152999999998</v>
      </c>
      <c r="AH19" s="168">
        <f t="shared" ref="AH19" si="25">SUM(AH7:AH8)</f>
        <v>31111.331999999999</v>
      </c>
      <c r="AI19" s="168">
        <f t="shared" si="24"/>
        <v>23910.113000000005</v>
      </c>
      <c r="AJ19" s="169">
        <f t="shared" si="24"/>
        <v>22395.169999999995</v>
      </c>
      <c r="AK19" s="61">
        <f t="shared" si="17"/>
        <v>-6.335992640436329E-2</v>
      </c>
      <c r="AM19" s="172">
        <f t="shared" si="19"/>
        <v>0.45918192670415353</v>
      </c>
      <c r="AN19" s="173">
        <f t="shared" si="19"/>
        <v>0.44518838880272588</v>
      </c>
      <c r="AO19" s="173">
        <f t="shared" si="20"/>
        <v>0.51174075172555356</v>
      </c>
      <c r="AP19" s="173">
        <f t="shared" si="20"/>
        <v>0.82241355073259592</v>
      </c>
      <c r="AQ19" s="173">
        <f t="shared" si="20"/>
        <v>0.51016457727740483</v>
      </c>
      <c r="AR19" s="173">
        <f t="shared" si="20"/>
        <v>0.4872590196040969</v>
      </c>
      <c r="AS19" s="173">
        <f t="shared" si="21"/>
        <v>0.55285053122583194</v>
      </c>
      <c r="AT19" s="173">
        <f t="shared" si="21"/>
        <v>0.55881189645628571</v>
      </c>
      <c r="AU19" s="173">
        <f t="shared" si="21"/>
        <v>0.8551590939814252</v>
      </c>
      <c r="AV19" s="173">
        <f t="shared" si="21"/>
        <v>0.59047993404541188</v>
      </c>
      <c r="AW19" s="173">
        <f t="shared" si="21"/>
        <v>0.63857554094986657</v>
      </c>
      <c r="AX19" s="173">
        <f t="shared" si="21"/>
        <v>0.51741922014680852</v>
      </c>
      <c r="AY19" s="173">
        <f t="shared" si="21"/>
        <v>0.64340314190190595</v>
      </c>
      <c r="AZ19" s="173">
        <f t="shared" si="13"/>
        <v>0.66719014510346186</v>
      </c>
      <c r="BA19" s="173">
        <f t="shared" si="14"/>
        <v>0.65011309630465097</v>
      </c>
      <c r="BB19" s="173">
        <f>(AJ19/Q19)*10</f>
        <v>0.72528379043029767</v>
      </c>
      <c r="BC19" s="61">
        <f t="shared" si="15"/>
        <v>0.11562710327315232</v>
      </c>
      <c r="BE19" s="105"/>
      <c r="BF19" s="105"/>
    </row>
    <row r="20" spans="1:58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P20" si="26">SUM(E7:E9)</f>
        <v>270933.47000000003</v>
      </c>
      <c r="F20" s="154">
        <f t="shared" si="26"/>
        <v>519508.35</v>
      </c>
      <c r="G20" s="154">
        <f t="shared" si="26"/>
        <v>534624.43999999983</v>
      </c>
      <c r="H20" s="154">
        <f t="shared" si="26"/>
        <v>446773.26</v>
      </c>
      <c r="I20" s="154">
        <f t="shared" si="26"/>
        <v>530786.49</v>
      </c>
      <c r="J20" s="154">
        <f t="shared" si="26"/>
        <v>340453.22</v>
      </c>
      <c r="K20" s="154">
        <f t="shared" si="26"/>
        <v>649895.34000000008</v>
      </c>
      <c r="L20" s="154">
        <f t="shared" si="26"/>
        <v>640920.42999999993</v>
      </c>
      <c r="M20" s="154">
        <f t="shared" si="26"/>
        <v>817875.08000000077</v>
      </c>
      <c r="N20" s="154">
        <f t="shared" si="26"/>
        <v>652629.94999999914</v>
      </c>
      <c r="O20" s="154">
        <f t="shared" ref="O20" si="27">SUM(O7:O9)</f>
        <v>773823.65999999992</v>
      </c>
      <c r="P20" s="154">
        <f t="shared" si="26"/>
        <v>542591.45999999985</v>
      </c>
      <c r="Q20" s="154" t="str">
        <f>IF(Q9="","",SUM(Q7:Q9))</f>
        <v/>
      </c>
      <c r="R20" s="61" t="str">
        <f t="shared" si="16"/>
        <v/>
      </c>
      <c r="T20" s="109" t="s">
        <v>85</v>
      </c>
      <c r="U20" s="19">
        <f>SUM(U7:U9)</f>
        <v>17386.603999999999</v>
      </c>
      <c r="V20" s="154">
        <f t="shared" ref="V20" si="28">SUM(V7:V9)</f>
        <v>16187.608</v>
      </c>
      <c r="W20" s="154">
        <f>SUM(W7:W9)</f>
        <v>17207.878999999994</v>
      </c>
      <c r="X20" s="154">
        <f t="shared" ref="X20:AI20" si="29">SUM(X7:X9)</f>
        <v>22973.369000000002</v>
      </c>
      <c r="Y20" s="154">
        <f t="shared" si="29"/>
        <v>26551.153999999995</v>
      </c>
      <c r="Z20" s="154">
        <f t="shared" si="29"/>
        <v>26243.759999999998</v>
      </c>
      <c r="AA20" s="154">
        <f t="shared" si="29"/>
        <v>24497.342000000004</v>
      </c>
      <c r="AB20" s="154">
        <f t="shared" si="29"/>
        <v>29314.421999999999</v>
      </c>
      <c r="AC20" s="154">
        <f t="shared" si="29"/>
        <v>28198.834000000003</v>
      </c>
      <c r="AD20" s="154">
        <f t="shared" si="29"/>
        <v>37842.870999999999</v>
      </c>
      <c r="AE20" s="154">
        <f t="shared" si="29"/>
        <v>40547.094000000005</v>
      </c>
      <c r="AF20" s="154">
        <f t="shared" si="29"/>
        <v>42274.478999999992</v>
      </c>
      <c r="AG20" s="154">
        <f t="shared" si="29"/>
        <v>43123.891000000003</v>
      </c>
      <c r="AH20" s="154">
        <f t="shared" ref="AH20" si="30">SUM(AH7:AH9)</f>
        <v>51420.454000000005</v>
      </c>
      <c r="AI20" s="154">
        <f t="shared" si="29"/>
        <v>37127.483000000015</v>
      </c>
      <c r="AJ20" s="202" t="str">
        <f>IF(AJ9="","",SUM(AJ7:AJ9))</f>
        <v/>
      </c>
      <c r="AK20" s="61" t="str">
        <f t="shared" si="17"/>
        <v/>
      </c>
      <c r="AM20" s="124">
        <f t="shared" si="19"/>
        <v>0.45277968317460826</v>
      </c>
      <c r="AN20" s="156">
        <f t="shared" si="19"/>
        <v>0.44870661372088694</v>
      </c>
      <c r="AO20" s="156">
        <f t="shared" ref="AO20:AR22" si="31">(W20/D20)*10</f>
        <v>0.50886638186154198</v>
      </c>
      <c r="AP20" s="156">
        <f t="shared" si="31"/>
        <v>0.84793395958055684</v>
      </c>
      <c r="AQ20" s="156">
        <f t="shared" si="31"/>
        <v>0.51108233390281399</v>
      </c>
      <c r="AR20" s="156">
        <f t="shared" si="31"/>
        <v>0.49088216019454722</v>
      </c>
      <c r="AS20" s="156">
        <f t="shared" si="21"/>
        <v>0.54831710384815791</v>
      </c>
      <c r="AT20" s="156">
        <f t="shared" si="21"/>
        <v>0.55228274555367829</v>
      </c>
      <c r="AU20" s="156">
        <f t="shared" si="21"/>
        <v>0.82827338216980306</v>
      </c>
      <c r="AV20" s="156">
        <f t="shared" si="21"/>
        <v>0.5822917733184545</v>
      </c>
      <c r="AW20" s="156">
        <f t="shared" si="21"/>
        <v>0.63263850085103401</v>
      </c>
      <c r="AX20" s="156">
        <f t="shared" si="21"/>
        <v>0.51688185682341559</v>
      </c>
      <c r="AY20" s="156">
        <f t="shared" si="21"/>
        <v>0.66077094684361415</v>
      </c>
      <c r="AZ20" s="156">
        <f t="shared" si="13"/>
        <v>0.66449834320134393</v>
      </c>
      <c r="BA20" s="156">
        <f t="shared" si="14"/>
        <v>0.68426220714937214</v>
      </c>
      <c r="BB20" s="156" t="str">
        <f>IF(AJ20="","",(AJ20/Q20)*10)</f>
        <v/>
      </c>
      <c r="BC20" s="61" t="str">
        <f t="shared" si="15"/>
        <v/>
      </c>
      <c r="BE20" s="105"/>
      <c r="BF20" s="105"/>
    </row>
    <row r="21" spans="1:58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P21" si="32">SUM(E10:E12)</f>
        <v>410436.21999999991</v>
      </c>
      <c r="F21" s="154">
        <f t="shared" si="32"/>
        <v>511451.39999999991</v>
      </c>
      <c r="G21" s="154">
        <f t="shared" si="32"/>
        <v>582701.47000000009</v>
      </c>
      <c r="H21" s="154">
        <f t="shared" si="32"/>
        <v>438564.12</v>
      </c>
      <c r="I21" s="154">
        <f t="shared" si="32"/>
        <v>651591.7899999998</v>
      </c>
      <c r="J21" s="154">
        <f t="shared" si="32"/>
        <v>433350.24</v>
      </c>
      <c r="K21" s="154">
        <f t="shared" si="32"/>
        <v>722229.66999999993</v>
      </c>
      <c r="L21" s="154">
        <f t="shared" si="32"/>
        <v>641359.04</v>
      </c>
      <c r="M21" s="154">
        <f t="shared" si="32"/>
        <v>787392.28999999992</v>
      </c>
      <c r="N21" s="154">
        <f t="shared" si="32"/>
        <v>733028.42999999993</v>
      </c>
      <c r="O21" s="154">
        <f t="shared" ref="O21" si="33">SUM(O10:O12)</f>
        <v>856496.02000000072</v>
      </c>
      <c r="P21" s="154">
        <f t="shared" si="32"/>
        <v>525449.55000000005</v>
      </c>
      <c r="Q21" s="154" t="str">
        <f>IF(Q12="","",SUM(Q10:Q12))</f>
        <v/>
      </c>
      <c r="R21" s="52" t="str">
        <f t="shared" si="16"/>
        <v/>
      </c>
      <c r="T21" s="109" t="s">
        <v>86</v>
      </c>
      <c r="U21" s="19">
        <f>SUM(U10:U12)</f>
        <v>20822.173999999999</v>
      </c>
      <c r="V21" s="154">
        <f t="shared" ref="V21" si="34">SUM(V10:V12)</f>
        <v>16993.961000000003</v>
      </c>
      <c r="W21" s="154">
        <f>SUM(W10:W12)</f>
        <v>20306.538000000008</v>
      </c>
      <c r="X21" s="154">
        <f t="shared" ref="X21:AI21" si="35">SUM(X10:X12)</f>
        <v>32580.996999999992</v>
      </c>
      <c r="Y21" s="154">
        <f t="shared" si="35"/>
        <v>26623.229000000007</v>
      </c>
      <c r="Z21" s="154">
        <f t="shared" si="35"/>
        <v>30060.606000000007</v>
      </c>
      <c r="AA21" s="154">
        <f t="shared" si="35"/>
        <v>25330.112999999998</v>
      </c>
      <c r="AB21" s="154">
        <f t="shared" si="35"/>
        <v>36181.829000000005</v>
      </c>
      <c r="AC21" s="154">
        <f t="shared" si="35"/>
        <v>36659.758999999998</v>
      </c>
      <c r="AD21" s="154">
        <f t="shared" si="35"/>
        <v>39251.351000000017</v>
      </c>
      <c r="AE21" s="154">
        <f t="shared" si="35"/>
        <v>36974.111999999994</v>
      </c>
      <c r="AF21" s="154">
        <f t="shared" si="35"/>
        <v>42339.286999999997</v>
      </c>
      <c r="AG21" s="154">
        <f t="shared" si="35"/>
        <v>50640.62</v>
      </c>
      <c r="AH21" s="154">
        <f t="shared" ref="AH21" si="36">SUM(AH10:AH12)</f>
        <v>55195.664999999994</v>
      </c>
      <c r="AI21" s="154">
        <f t="shared" si="35"/>
        <v>39567.740000000005</v>
      </c>
      <c r="AJ21" s="202" t="str">
        <f>IF(AJ12="","",SUM(AJ10:AJ12))</f>
        <v/>
      </c>
      <c r="AK21" s="52" t="str">
        <f t="shared" si="17"/>
        <v/>
      </c>
      <c r="AM21" s="125">
        <f t="shared" si="19"/>
        <v>0.4635433813049899</v>
      </c>
      <c r="AN21" s="157">
        <f t="shared" si="19"/>
        <v>0.4709352422927755</v>
      </c>
      <c r="AO21" s="157">
        <f t="shared" si="31"/>
        <v>0.56658857702200172</v>
      </c>
      <c r="AP21" s="157">
        <f t="shared" si="31"/>
        <v>0.7938138841645116</v>
      </c>
      <c r="AQ21" s="157">
        <f t="shared" si="31"/>
        <v>0.52054269477021697</v>
      </c>
      <c r="AR21" s="157">
        <f t="shared" si="31"/>
        <v>0.51588347631935783</v>
      </c>
      <c r="AS21" s="157">
        <f t="shared" si="21"/>
        <v>0.57756920470374995</v>
      </c>
      <c r="AT21" s="157">
        <f t="shared" si="21"/>
        <v>0.55528368459031718</v>
      </c>
      <c r="AU21" s="157">
        <f t="shared" si="21"/>
        <v>0.84596143295086201</v>
      </c>
      <c r="AV21" s="157">
        <f t="shared" si="21"/>
        <v>0.54347464013767288</v>
      </c>
      <c r="AW21" s="157">
        <f t="shared" si="21"/>
        <v>0.57649631008553326</v>
      </c>
      <c r="AX21" s="157">
        <f t="shared" si="21"/>
        <v>0.53771528547733172</v>
      </c>
      <c r="AY21" s="157">
        <f t="shared" si="21"/>
        <v>0.69084114513812245</v>
      </c>
      <c r="AZ21" s="157">
        <f t="shared" si="13"/>
        <v>0.64443574413807492</v>
      </c>
      <c r="BA21" s="157">
        <f t="shared" si="14"/>
        <v>0.75302643231876409</v>
      </c>
      <c r="BB21" s="303" t="str">
        <f>IF(AJ21="","",(AJ21/Q21)*10)</f>
        <v/>
      </c>
      <c r="BC21" s="52" t="str">
        <f t="shared" si="15"/>
        <v/>
      </c>
      <c r="BE21" s="105"/>
      <c r="BF21" s="105"/>
    </row>
    <row r="22" spans="1:58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P22" si="37">SUM(E13:E15)</f>
        <v>431446.86999999988</v>
      </c>
      <c r="F22" s="154">
        <f t="shared" si="37"/>
        <v>682723.02999999991</v>
      </c>
      <c r="G22" s="154">
        <f t="shared" si="37"/>
        <v>626913.08999999985</v>
      </c>
      <c r="H22" s="154">
        <f t="shared" si="37"/>
        <v>458823.13999999961</v>
      </c>
      <c r="I22" s="154">
        <f t="shared" si="37"/>
        <v>516420.31999999972</v>
      </c>
      <c r="J22" s="154">
        <f t="shared" si="37"/>
        <v>514480.41000000003</v>
      </c>
      <c r="K22" s="154">
        <f t="shared" si="37"/>
        <v>823375.22000000055</v>
      </c>
      <c r="L22" s="154">
        <f t="shared" si="37"/>
        <v>766069.49</v>
      </c>
      <c r="M22" s="154">
        <f t="shared" si="37"/>
        <v>684091.10999999964</v>
      </c>
      <c r="N22" s="154">
        <f t="shared" si="37"/>
        <v>752818.34999999928</v>
      </c>
      <c r="O22" s="154">
        <f t="shared" ref="O22" si="38">SUM(O13:O15)</f>
        <v>716410.84000000008</v>
      </c>
      <c r="P22" s="154">
        <f t="shared" si="37"/>
        <v>496682.37999999977</v>
      </c>
      <c r="Q22" s="154" t="str">
        <f>IF(Q15="","",SUM(Q13:Q15))</f>
        <v/>
      </c>
      <c r="R22" s="52" t="str">
        <f t="shared" si="16"/>
        <v/>
      </c>
      <c r="T22" s="109" t="s">
        <v>87</v>
      </c>
      <c r="U22" s="19">
        <f>SUM(U13:U15)</f>
        <v>25135.716000000004</v>
      </c>
      <c r="V22" s="154">
        <f t="shared" ref="V22" si="39">SUM(V13:V15)</f>
        <v>23908.640999999996</v>
      </c>
      <c r="W22" s="154">
        <f>SUM(W13:W15)</f>
        <v>23069.980999999996</v>
      </c>
      <c r="X22" s="154">
        <f t="shared" ref="X22:AI22" si="40">SUM(X13:X15)</f>
        <v>32504.29800000001</v>
      </c>
      <c r="Y22" s="154">
        <f t="shared" si="40"/>
        <v>33772.178999999996</v>
      </c>
      <c r="Z22" s="154">
        <f t="shared" si="40"/>
        <v>31879.368999999995</v>
      </c>
      <c r="AA22" s="154">
        <f t="shared" si="40"/>
        <v>27356.271000000008</v>
      </c>
      <c r="AB22" s="154">
        <f t="shared" si="40"/>
        <v>32668.917000000012</v>
      </c>
      <c r="AC22" s="154">
        <f t="shared" si="40"/>
        <v>41788.728000000003</v>
      </c>
      <c r="AD22" s="154">
        <f t="shared" si="40"/>
        <v>42542.01</v>
      </c>
      <c r="AE22" s="154">
        <f t="shared" si="40"/>
        <v>45356.519000000008</v>
      </c>
      <c r="AF22" s="154">
        <f t="shared" si="40"/>
        <v>41128.285999999993</v>
      </c>
      <c r="AG22" s="154">
        <f t="shared" si="40"/>
        <v>52942.623999999996</v>
      </c>
      <c r="AH22" s="154">
        <f t="shared" ref="AH22" si="41">SUM(AH13:AH15)</f>
        <v>49486.405000000006</v>
      </c>
      <c r="AI22" s="154">
        <f t="shared" si="40"/>
        <v>39458.410000000011</v>
      </c>
      <c r="AJ22" s="202" t="str">
        <f>IF(AJ15="","",SUM(AJ13:AJ15))</f>
        <v/>
      </c>
      <c r="AK22" s="52" t="str">
        <f t="shared" si="17"/>
        <v/>
      </c>
      <c r="AM22" s="125">
        <f t="shared" si="19"/>
        <v>0.49145504558914899</v>
      </c>
      <c r="AN22" s="157">
        <f t="shared" si="19"/>
        <v>0.48945196647429901</v>
      </c>
      <c r="AO22" s="157">
        <f t="shared" si="31"/>
        <v>0.72415411933385454</v>
      </c>
      <c r="AP22" s="157">
        <f t="shared" si="31"/>
        <v>0.75337892705074017</v>
      </c>
      <c r="AQ22" s="157">
        <f t="shared" si="31"/>
        <v>0.49466881174346788</v>
      </c>
      <c r="AR22" s="157">
        <f t="shared" si="31"/>
        <v>0.50851337304186772</v>
      </c>
      <c r="AS22" s="157">
        <f t="shared" si="21"/>
        <v>0.59622692525926291</v>
      </c>
      <c r="AT22" s="157">
        <f t="shared" si="21"/>
        <v>0.63260324458185591</v>
      </c>
      <c r="AU22" s="157">
        <f t="shared" si="21"/>
        <v>0.8122511020390456</v>
      </c>
      <c r="AV22" s="157">
        <f t="shared" si="21"/>
        <v>0.5166782891523013</v>
      </c>
      <c r="AW22" s="157">
        <f t="shared" si="21"/>
        <v>0.59206794673417951</v>
      </c>
      <c r="AX22" s="157">
        <f t="shared" si="21"/>
        <v>0.60121064868099239</v>
      </c>
      <c r="AY22" s="157">
        <f t="shared" si="21"/>
        <v>0.70325894686281276</v>
      </c>
      <c r="AZ22" s="157">
        <f t="shared" si="13"/>
        <v>0.69075455363014893</v>
      </c>
      <c r="BA22" s="157">
        <f t="shared" si="14"/>
        <v>0.79443949672625858</v>
      </c>
      <c r="BB22" s="303" t="str">
        <f t="shared" ref="BB22:BB23" si="42">IF(AJ22="","",(AJ22/Q22)*10)</f>
        <v/>
      </c>
      <c r="BC22" s="52" t="str">
        <f t="shared" si="15"/>
        <v/>
      </c>
      <c r="BE22" s="105"/>
      <c r="BF22" s="105"/>
    </row>
    <row r="23" spans="1:58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P23" si="43">SUM(E16:E18)</f>
        <v>486713.37999999966</v>
      </c>
      <c r="F23" s="155">
        <f t="shared" si="43"/>
        <v>616515.64000000025</v>
      </c>
      <c r="G23" s="155">
        <f t="shared" si="43"/>
        <v>416852.43999999983</v>
      </c>
      <c r="H23" s="155">
        <f t="shared" si="43"/>
        <v>460289.7799999998</v>
      </c>
      <c r="I23" s="155">
        <f t="shared" si="43"/>
        <v>457022.28999999969</v>
      </c>
      <c r="J23" s="155">
        <f t="shared" si="43"/>
        <v>688917.43</v>
      </c>
      <c r="K23" s="155">
        <f t="shared" si="43"/>
        <v>739760.91000000038</v>
      </c>
      <c r="L23" s="155">
        <f t="shared" si="43"/>
        <v>696889.35999999987</v>
      </c>
      <c r="M23" s="155">
        <f t="shared" si="43"/>
        <v>681593.02000000014</v>
      </c>
      <c r="N23" s="155">
        <f t="shared" si="43"/>
        <v>832945.81000000052</v>
      </c>
      <c r="O23" s="155">
        <f t="shared" ref="O23" si="44">SUM(O16:O18)</f>
        <v>546027.48999999929</v>
      </c>
      <c r="P23" s="155">
        <f t="shared" si="43"/>
        <v>544193.23999999953</v>
      </c>
      <c r="Q23" s="155" t="str">
        <f>IF(Q18="","",SUM(Q16:Q18))</f>
        <v/>
      </c>
      <c r="R23" s="55" t="str">
        <f t="shared" si="16"/>
        <v/>
      </c>
      <c r="T23" s="110" t="s">
        <v>88</v>
      </c>
      <c r="U23" s="21">
        <f>SUM(U16:U18)</f>
        <v>26148.870999999992</v>
      </c>
      <c r="V23" s="155">
        <f t="shared" ref="V23" si="45">SUM(V16:V18)</f>
        <v>24824.359</v>
      </c>
      <c r="W23" s="155">
        <f>SUM(W16:W18)</f>
        <v>25786.902000000006</v>
      </c>
      <c r="X23" s="155">
        <f t="shared" ref="X23:AI23" si="46">SUM(X16:X18)</f>
        <v>34340.337000000007</v>
      </c>
      <c r="Y23" s="155">
        <f t="shared" si="46"/>
        <v>38207.429000000004</v>
      </c>
      <c r="Z23" s="155">
        <f t="shared" si="46"/>
        <v>28571.173999999999</v>
      </c>
      <c r="AA23" s="155">
        <f t="shared" si="46"/>
        <v>33006.81</v>
      </c>
      <c r="AB23" s="155">
        <f t="shared" si="46"/>
        <v>39040.758000000002</v>
      </c>
      <c r="AC23" s="155">
        <f t="shared" si="46"/>
        <v>48079.73</v>
      </c>
      <c r="AD23" s="155">
        <f t="shared" si="46"/>
        <v>49572.105999999992</v>
      </c>
      <c r="AE23" s="155">
        <f t="shared" si="46"/>
        <v>43376.988000000005</v>
      </c>
      <c r="AF23" s="155">
        <f t="shared" si="46"/>
        <v>47123.987000000023</v>
      </c>
      <c r="AG23" s="155">
        <f t="shared" si="46"/>
        <v>58636.54</v>
      </c>
      <c r="AH23" s="155">
        <f t="shared" ref="AH23" si="47">SUM(AH16:AH18)</f>
        <v>41479.065000000002</v>
      </c>
      <c r="AI23" s="155">
        <f t="shared" si="46"/>
        <v>42445.000999999989</v>
      </c>
      <c r="AJ23" s="203" t="str">
        <f>IF(AJ18="","",SUM(AJ16:AJ18))</f>
        <v/>
      </c>
      <c r="AK23" s="55" t="str">
        <f t="shared" si="17"/>
        <v/>
      </c>
      <c r="AM23" s="126">
        <f t="shared" si="19"/>
        <v>0.55445366590058986</v>
      </c>
      <c r="AN23" s="158">
        <f t="shared" si="19"/>
        <v>0.58274025510480154</v>
      </c>
      <c r="AO23" s="158">
        <f t="shared" ref="AO23:AY23" si="48">IF(AO18="","",(W23/D23)*10)</f>
        <v>0.91766659206541912</v>
      </c>
      <c r="AP23" s="158">
        <f t="shared" si="48"/>
        <v>0.70555563933746857</v>
      </c>
      <c r="AQ23" s="158">
        <f t="shared" si="48"/>
        <v>0.61973170704963765</v>
      </c>
      <c r="AR23" s="158">
        <f t="shared" si="48"/>
        <v>0.68540258514499786</v>
      </c>
      <c r="AS23" s="158">
        <f t="shared" si="48"/>
        <v>0.71708761380711117</v>
      </c>
      <c r="AT23" s="158">
        <f t="shared" si="48"/>
        <v>0.85424187953721087</v>
      </c>
      <c r="AU23" s="158">
        <f t="shared" si="48"/>
        <v>0.69790264995908136</v>
      </c>
      <c r="AV23" s="158">
        <f t="shared" si="48"/>
        <v>0.67010983318921202</v>
      </c>
      <c r="AW23" s="158">
        <f t="shared" si="48"/>
        <v>0.62243722590340611</v>
      </c>
      <c r="AX23" s="158">
        <f t="shared" si="48"/>
        <v>0.69138012886340905</v>
      </c>
      <c r="AY23" s="158">
        <f t="shared" si="48"/>
        <v>0.70396584382842342</v>
      </c>
      <c r="AZ23" s="158">
        <f t="shared" ref="AZ23" si="49">IF(AZ18="","",(AH23/O23)*10)</f>
        <v>0.75965158823780199</v>
      </c>
      <c r="BA23" s="158">
        <f t="shared" ref="BA23" si="50">IF(BA18="","",(AI23/P23)*10)</f>
        <v>0.7799619304348584</v>
      </c>
      <c r="BB23" s="304" t="str">
        <f t="shared" si="42"/>
        <v/>
      </c>
      <c r="BC23" s="55" t="str">
        <f t="shared" si="15"/>
        <v/>
      </c>
      <c r="BE23" s="105"/>
      <c r="BF23" s="105"/>
    </row>
    <row r="24" spans="1:58" x14ac:dyDescent="0.25">
      <c r="J24" s="119"/>
      <c r="K24" s="119"/>
      <c r="L24" s="119"/>
      <c r="M24" s="119"/>
      <c r="N24" s="119"/>
      <c r="O24" s="119"/>
      <c r="P24" s="119"/>
      <c r="T24" s="119">
        <f>SUM(U7:U18)</f>
        <v>89493.365000000005</v>
      </c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BE24" s="105"/>
      <c r="BF24" s="105"/>
    </row>
    <row r="25" spans="1:58" ht="15.75" thickBot="1" x14ac:dyDescent="0.3">
      <c r="R25" s="205" t="s">
        <v>1</v>
      </c>
      <c r="AK25" s="289">
        <v>1000</v>
      </c>
      <c r="BC25" s="289" t="s">
        <v>47</v>
      </c>
      <c r="BE25" s="105"/>
      <c r="BF25" s="105"/>
    </row>
    <row r="26" spans="1:58" ht="20.100000000000001" customHeight="1" x14ac:dyDescent="0.25">
      <c r="A26" s="347" t="s">
        <v>2</v>
      </c>
      <c r="B26" s="349" t="s">
        <v>71</v>
      </c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  <c r="Q26" s="344"/>
      <c r="R26" s="352" t="str">
        <f>R4</f>
        <v>D       2025/2024</v>
      </c>
      <c r="T26" s="350" t="s">
        <v>3</v>
      </c>
      <c r="U26" s="342" t="s">
        <v>71</v>
      </c>
      <c r="V26" s="343"/>
      <c r="W26" s="343"/>
      <c r="X26" s="343"/>
      <c r="Y26" s="343"/>
      <c r="Z26" s="343"/>
      <c r="AA26" s="343"/>
      <c r="AB26" s="343"/>
      <c r="AC26" s="343"/>
      <c r="AD26" s="343"/>
      <c r="AE26" s="343"/>
      <c r="AF26" s="343"/>
      <c r="AG26" s="343"/>
      <c r="AH26" s="343"/>
      <c r="AI26" s="343"/>
      <c r="AJ26" s="344"/>
      <c r="AK26" s="352" t="str">
        <f>R26</f>
        <v>D       2025/2024</v>
      </c>
      <c r="AM26" s="342" t="s">
        <v>71</v>
      </c>
      <c r="AN26" s="343"/>
      <c r="AO26" s="343"/>
      <c r="AP26" s="343"/>
      <c r="AQ26" s="343"/>
      <c r="AR26" s="343"/>
      <c r="AS26" s="343"/>
      <c r="AT26" s="343"/>
      <c r="AU26" s="343"/>
      <c r="AV26" s="343"/>
      <c r="AW26" s="343"/>
      <c r="AX26" s="343"/>
      <c r="AY26" s="343"/>
      <c r="AZ26" s="343"/>
      <c r="BA26" s="343"/>
      <c r="BB26" s="344"/>
      <c r="BC26" s="352" t="str">
        <f>AK26</f>
        <v>D       2025/2024</v>
      </c>
      <c r="BE26" s="105"/>
      <c r="BF26" s="105"/>
    </row>
    <row r="27" spans="1:58" ht="20.100000000000001" customHeight="1" thickBot="1" x14ac:dyDescent="0.3">
      <c r="A27" s="348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5">
        <v>2024</v>
      </c>
      <c r="Q27" s="133">
        <v>2025</v>
      </c>
      <c r="R27" s="353"/>
      <c r="T27" s="351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353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265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76">
        <v>2023</v>
      </c>
      <c r="BA27" s="135">
        <v>2024</v>
      </c>
      <c r="BB27" s="266">
        <v>2025</v>
      </c>
      <c r="BC27" s="353"/>
      <c r="BE27" s="105"/>
      <c r="BF27" s="105"/>
    </row>
    <row r="28" spans="1:58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4"/>
      <c r="T28" s="291"/>
      <c r="U28" s="293">
        <v>2010</v>
      </c>
      <c r="V28" s="293">
        <v>2011</v>
      </c>
      <c r="W28" s="293">
        <v>2012</v>
      </c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4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2"/>
      <c r="BE28" s="105"/>
      <c r="BF28" s="105"/>
    </row>
    <row r="29" spans="1:58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53">
        <v>210592.18</v>
      </c>
      <c r="P29" s="153">
        <v>172134.37</v>
      </c>
      <c r="Q29" s="112">
        <v>151761.47999999989</v>
      </c>
      <c r="R29" s="61">
        <f>IF(Q29="","",(Q29-P29)/P29)</f>
        <v>-0.11835457381346969</v>
      </c>
      <c r="T29" s="109" t="s">
        <v>73</v>
      </c>
      <c r="U29" s="39">
        <v>5016.9969999999994</v>
      </c>
      <c r="V29" s="153">
        <v>5270.674</v>
      </c>
      <c r="W29" s="153">
        <v>5254.5140000000001</v>
      </c>
      <c r="X29" s="153">
        <v>8076.4090000000024</v>
      </c>
      <c r="Y29" s="153">
        <v>9156.59</v>
      </c>
      <c r="Z29" s="153">
        <v>7918.5499999999993</v>
      </c>
      <c r="AA29" s="153">
        <v>7480.9960000000019</v>
      </c>
      <c r="AB29" s="153">
        <v>9138.478000000001</v>
      </c>
      <c r="AC29" s="153">
        <v>8324.8559999999998</v>
      </c>
      <c r="AD29" s="153">
        <v>11927.749</v>
      </c>
      <c r="AE29" s="153">
        <v>14184.973999999998</v>
      </c>
      <c r="AF29" s="153">
        <v>11496.755999999994</v>
      </c>
      <c r="AG29" s="153">
        <v>12141.410000000002</v>
      </c>
      <c r="AH29" s="153">
        <v>14522.108000000002</v>
      </c>
      <c r="AI29" s="153">
        <v>10980.575000000001</v>
      </c>
      <c r="AJ29" s="112">
        <v>11276.312</v>
      </c>
      <c r="AK29" s="61">
        <f>IF(AJ29="","",(AJ29-AI29)/AI29)</f>
        <v>2.6932742593170134E-2</v>
      </c>
      <c r="AM29" s="124">
        <f t="shared" ref="AM29:AM38" si="51">(U29/B29)*10</f>
        <v>0.44749494995804673</v>
      </c>
      <c r="AN29" s="156">
        <f t="shared" ref="AN29:AN38" si="52">(V29/C29)*10</f>
        <v>0.42199049962249885</v>
      </c>
      <c r="AO29" s="156">
        <f t="shared" ref="AO29:AO38" si="53">(W29/D29)*10</f>
        <v>0.47202259593859536</v>
      </c>
      <c r="AP29" s="156">
        <f t="shared" ref="AP29:AP38" si="54">(X29/E29)*10</f>
        <v>0.8081632158864277</v>
      </c>
      <c r="AQ29" s="156">
        <f t="shared" ref="AQ29:AQ38" si="55">(Y29/F29)*10</f>
        <v>0.50550044106984959</v>
      </c>
      <c r="AR29" s="156">
        <f t="shared" ref="AR29:AR38" si="56">(Z29/G29)*10</f>
        <v>0.47895812371298058</v>
      </c>
      <c r="AS29" s="156">
        <f t="shared" ref="AS29:AS38" si="57">(AA29/H29)*10</f>
        <v>0.58749022877813117</v>
      </c>
      <c r="AT29" s="156">
        <f t="shared" ref="AT29:AT38" si="58">(AB29/I29)*10</f>
        <v>0.55261592323817688</v>
      </c>
      <c r="AU29" s="156">
        <f t="shared" ref="AU29:AU38" si="59">(AC29/J29)*10</f>
        <v>0.77172992674881657</v>
      </c>
      <c r="AV29" s="156">
        <f t="shared" ref="AV29:AV38" si="60">(AD29/K29)*10</f>
        <v>0.59323467465978674</v>
      </c>
      <c r="AW29" s="156">
        <f t="shared" ref="AW29:AW38" si="61">(AE29/L29)*10</f>
        <v>0.61384805672702092</v>
      </c>
      <c r="AX29" s="156">
        <f t="shared" ref="AX29:AX38" si="62">(AF29/M29)*10</f>
        <v>0.53656597117584959</v>
      </c>
      <c r="AY29" s="156">
        <f t="shared" ref="AY29:AZ38" si="63">(AG29/N29)*10</f>
        <v>0.64128226769950125</v>
      </c>
      <c r="AZ29" s="156">
        <f t="shared" si="63"/>
        <v>0.68958439007564309</v>
      </c>
      <c r="BA29" s="156">
        <f t="shared" ref="BA29:BA44" si="64">(AI29/P29)*10</f>
        <v>0.63790717681773845</v>
      </c>
      <c r="BB29" s="156">
        <f>(AJ29/Q29)*10</f>
        <v>0.74302859987923198</v>
      </c>
      <c r="BC29" s="61">
        <f t="shared" ref="BC29:BC45" si="65">IF(BB29="","",(BB29-BA29)/BA29)</f>
        <v>0.16479109638788184</v>
      </c>
      <c r="BE29" s="105"/>
      <c r="BF29" s="105"/>
    </row>
    <row r="30" spans="1:58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54">
        <v>254936.74999999994</v>
      </c>
      <c r="P30" s="154">
        <v>195396.1700000001</v>
      </c>
      <c r="Q30" s="119">
        <v>156724.48999999987</v>
      </c>
      <c r="R30" s="52">
        <f t="shared" ref="R30:R45" si="66">IF(Q30="","",(Q30-P30)/P30)</f>
        <v>-0.19791421704939358</v>
      </c>
      <c r="T30" s="109" t="s">
        <v>74</v>
      </c>
      <c r="U30" s="19">
        <v>4768.4190000000008</v>
      </c>
      <c r="V30" s="154">
        <v>5015.1330000000007</v>
      </c>
      <c r="W30" s="154">
        <v>4911.1499999999996</v>
      </c>
      <c r="X30" s="154">
        <v>7549.5049999999992</v>
      </c>
      <c r="Y30" s="154">
        <v>9045.7329999999984</v>
      </c>
      <c r="Z30" s="154">
        <v>9256.7200000000012</v>
      </c>
      <c r="AA30" s="154">
        <v>8296.7439999999988</v>
      </c>
      <c r="AB30" s="154">
        <v>9856.137999999999</v>
      </c>
      <c r="AC30" s="154">
        <v>9306.1540000000005</v>
      </c>
      <c r="AD30" s="154">
        <v>13709.666999999996</v>
      </c>
      <c r="AE30" s="154">
        <v>12449.267000000005</v>
      </c>
      <c r="AF30" s="154">
        <v>12684.448000000004</v>
      </c>
      <c r="AG30" s="154">
        <v>16621.906999999996</v>
      </c>
      <c r="AH30" s="154">
        <v>15950.190999999999</v>
      </c>
      <c r="AI30" s="154">
        <v>12599.075000000004</v>
      </c>
      <c r="AJ30" s="119">
        <v>10633.665999999992</v>
      </c>
      <c r="AK30" s="52">
        <f t="shared" ref="AK30:AK45" si="67">IF(AJ30="","",(AJ30-AI30)/AI30)</f>
        <v>-0.15599629337868151</v>
      </c>
      <c r="AM30" s="125">
        <f t="shared" si="51"/>
        <v>0.46047109354109889</v>
      </c>
      <c r="AN30" s="157">
        <f t="shared" si="52"/>
        <v>0.45757226895448566</v>
      </c>
      <c r="AO30" s="157">
        <f t="shared" si="53"/>
        <v>0.5419617422671561</v>
      </c>
      <c r="AP30" s="157">
        <f t="shared" si="54"/>
        <v>0.82888642292733761</v>
      </c>
      <c r="AQ30" s="157">
        <f t="shared" si="55"/>
        <v>0.50636300335303253</v>
      </c>
      <c r="AR30" s="157">
        <f t="shared" si="56"/>
        <v>0.48905442795728249</v>
      </c>
      <c r="AS30" s="157">
        <f t="shared" si="57"/>
        <v>0.51556937685642856</v>
      </c>
      <c r="AT30" s="157">
        <f t="shared" si="58"/>
        <v>0.54755948056577153</v>
      </c>
      <c r="AU30" s="157">
        <f t="shared" si="59"/>
        <v>0.92171330852361721</v>
      </c>
      <c r="AV30" s="157">
        <f t="shared" si="60"/>
        <v>0.57411865515950256</v>
      </c>
      <c r="AW30" s="157">
        <f t="shared" si="61"/>
        <v>0.6218671970115851</v>
      </c>
      <c r="AX30" s="157">
        <f t="shared" si="62"/>
        <v>0.49425784549142993</v>
      </c>
      <c r="AY30" s="157">
        <f t="shared" si="63"/>
        <v>0.62654318974990453</v>
      </c>
      <c r="AZ30" s="157">
        <f t="shared" si="63"/>
        <v>0.62565287272235182</v>
      </c>
      <c r="BA30" s="157">
        <f t="shared" si="64"/>
        <v>0.64479641540568566</v>
      </c>
      <c r="BB30" s="157">
        <f>IF(AJ30="","",(AJ30/Q30)*10)</f>
        <v>0.67849421618791039</v>
      </c>
      <c r="BC30" s="52">
        <f t="shared" si="65"/>
        <v>5.2261147824500746E-2</v>
      </c>
      <c r="BE30" s="105"/>
      <c r="BF30" s="105"/>
    </row>
    <row r="31" spans="1:58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54">
        <v>307397.88</v>
      </c>
      <c r="P31" s="154">
        <v>174650.59000000005</v>
      </c>
      <c r="Q31" s="119"/>
      <c r="R31" s="52" t="str">
        <f t="shared" si="66"/>
        <v/>
      </c>
      <c r="T31" s="109" t="s">
        <v>75</v>
      </c>
      <c r="U31" s="19">
        <v>7424.4470000000001</v>
      </c>
      <c r="V31" s="154">
        <v>5510.3540000000003</v>
      </c>
      <c r="W31" s="154">
        <v>6830.2309999999961</v>
      </c>
      <c r="X31" s="154">
        <v>7114.5390000000007</v>
      </c>
      <c r="Y31" s="154">
        <v>8082.2549999999983</v>
      </c>
      <c r="Z31" s="154">
        <v>8938.91</v>
      </c>
      <c r="AA31" s="154">
        <v>8489.652</v>
      </c>
      <c r="AB31" s="154">
        <v>9926.7349999999988</v>
      </c>
      <c r="AC31" s="154">
        <v>10260.373</v>
      </c>
      <c r="AD31" s="154">
        <v>11780.022999999999</v>
      </c>
      <c r="AE31" s="154">
        <v>12880.835000000003</v>
      </c>
      <c r="AF31" s="154">
        <v>17712.749</v>
      </c>
      <c r="AG31" s="154">
        <v>13728.199000000006</v>
      </c>
      <c r="AH31" s="154">
        <v>20045.862000000012</v>
      </c>
      <c r="AI31" s="154">
        <v>12910.050000000008</v>
      </c>
      <c r="AJ31" s="119"/>
      <c r="AK31" s="52" t="str">
        <f t="shared" si="67"/>
        <v/>
      </c>
      <c r="AM31" s="125">
        <f t="shared" si="51"/>
        <v>0.44241062088628053</v>
      </c>
      <c r="AN31" s="157">
        <f t="shared" si="52"/>
        <v>0.44000691509090828</v>
      </c>
      <c r="AO31" s="157">
        <f t="shared" si="53"/>
        <v>0.50306153781226581</v>
      </c>
      <c r="AP31" s="157">
        <f t="shared" si="54"/>
        <v>0.908169034292719</v>
      </c>
      <c r="AQ31" s="157">
        <f t="shared" si="55"/>
        <v>0.50798316681623246</v>
      </c>
      <c r="AR31" s="157">
        <f t="shared" si="56"/>
        <v>0.49726565111971294</v>
      </c>
      <c r="AS31" s="157">
        <f t="shared" si="57"/>
        <v>0.53652846921584385</v>
      </c>
      <c r="AT31" s="157">
        <f t="shared" si="58"/>
        <v>0.5373482716568041</v>
      </c>
      <c r="AU31" s="157">
        <f t="shared" si="59"/>
        <v>0.78173472362263119</v>
      </c>
      <c r="AV31" s="157">
        <f t="shared" si="60"/>
        <v>0.56172228676028879</v>
      </c>
      <c r="AW31" s="157">
        <f t="shared" si="61"/>
        <v>0.61636897129854362</v>
      </c>
      <c r="AX31" s="157">
        <f t="shared" si="62"/>
        <v>0.51111633914897814</v>
      </c>
      <c r="AY31" s="157">
        <f t="shared" si="63"/>
        <v>0.69550200427620168</v>
      </c>
      <c r="AZ31" s="157">
        <f t="shared" si="63"/>
        <v>0.65211451686003852</v>
      </c>
      <c r="BA31" s="157">
        <f t="shared" si="64"/>
        <v>0.73919303679420745</v>
      </c>
      <c r="BB31" s="157" t="str">
        <f t="shared" ref="BB31:BB40" si="68">IF(AJ31="","",(AJ31/Q31)*10)</f>
        <v/>
      </c>
      <c r="BC31" s="52" t="str">
        <f t="shared" si="65"/>
        <v/>
      </c>
      <c r="BE31" s="105"/>
      <c r="BF31" s="105"/>
    </row>
    <row r="32" spans="1:58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54">
        <v>266098.18000000005</v>
      </c>
      <c r="P32" s="154">
        <v>163503.87999999998</v>
      </c>
      <c r="Q32" s="119"/>
      <c r="R32" s="52" t="str">
        <f t="shared" si="66"/>
        <v/>
      </c>
      <c r="T32" s="109" t="s">
        <v>76</v>
      </c>
      <c r="U32" s="19">
        <v>6997.9059999999999</v>
      </c>
      <c r="V32" s="154">
        <v>5641.7790000000005</v>
      </c>
      <c r="W32" s="154">
        <v>6955.6630000000014</v>
      </c>
      <c r="X32" s="154">
        <v>8794.5019999999968</v>
      </c>
      <c r="Y32" s="154">
        <v>7652.6419999999989</v>
      </c>
      <c r="Z32" s="154">
        <v>8505.6460000000006</v>
      </c>
      <c r="AA32" s="154">
        <v>6662.3990000000013</v>
      </c>
      <c r="AB32" s="154">
        <v>10370.893000000004</v>
      </c>
      <c r="AC32" s="154">
        <v>11386.056</v>
      </c>
      <c r="AD32" s="154">
        <v>12901.989000000001</v>
      </c>
      <c r="AE32" s="154">
        <v>14090.422</v>
      </c>
      <c r="AF32" s="154">
        <v>12972.172999999997</v>
      </c>
      <c r="AG32" s="154">
        <v>15175.933000000003</v>
      </c>
      <c r="AH32" s="154">
        <v>16823.397999999997</v>
      </c>
      <c r="AI32" s="154">
        <v>12141.555000000006</v>
      </c>
      <c r="AJ32" s="119"/>
      <c r="AK32" s="52" t="str">
        <f t="shared" si="67"/>
        <v/>
      </c>
      <c r="AM32" s="125">
        <f t="shared" si="51"/>
        <v>0.4117380456536428</v>
      </c>
      <c r="AN32" s="157">
        <f t="shared" si="52"/>
        <v>0.45017323810756427</v>
      </c>
      <c r="AO32" s="157">
        <f t="shared" si="53"/>
        <v>0.53052169146380823</v>
      </c>
      <c r="AP32" s="157">
        <f t="shared" si="54"/>
        <v>0.79315079340313666</v>
      </c>
      <c r="AQ32" s="157">
        <f t="shared" si="55"/>
        <v>0.54920904241465762</v>
      </c>
      <c r="AR32" s="157">
        <f t="shared" si="56"/>
        <v>0.49231320433642595</v>
      </c>
      <c r="AS32" s="157">
        <f t="shared" si="57"/>
        <v>0.55148844538658548</v>
      </c>
      <c r="AT32" s="157">
        <f t="shared" si="58"/>
        <v>0.52949059732220316</v>
      </c>
      <c r="AU32" s="157">
        <f t="shared" si="59"/>
        <v>0.75728905420077208</v>
      </c>
      <c r="AV32" s="157">
        <f t="shared" si="60"/>
        <v>0.52733538616375741</v>
      </c>
      <c r="AW32" s="157">
        <f t="shared" si="61"/>
        <v>0.60476032121983347</v>
      </c>
      <c r="AX32" s="157">
        <f t="shared" si="62"/>
        <v>0.54429927333323636</v>
      </c>
      <c r="AY32" s="157">
        <f t="shared" si="63"/>
        <v>0.72663491662813884</v>
      </c>
      <c r="AZ32" s="157">
        <f t="shared" si="63"/>
        <v>0.63222521852648494</v>
      </c>
      <c r="BA32" s="157">
        <f t="shared" si="64"/>
        <v>0.74258513008987959</v>
      </c>
      <c r="BB32" s="157" t="str">
        <f t="shared" si="68"/>
        <v/>
      </c>
      <c r="BC32" s="52" t="str">
        <f t="shared" si="65"/>
        <v/>
      </c>
      <c r="BE32" s="105"/>
      <c r="BF32" s="105"/>
    </row>
    <row r="33" spans="1:58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54">
        <v>185069.7500000002</v>
      </c>
      <c r="Q33" s="119"/>
      <c r="R33" s="52" t="str">
        <f t="shared" si="66"/>
        <v/>
      </c>
      <c r="T33" s="109" t="s">
        <v>77</v>
      </c>
      <c r="U33" s="19">
        <v>5233.5920000000015</v>
      </c>
      <c r="V33" s="154">
        <v>6774.5830000000024</v>
      </c>
      <c r="W33" s="154">
        <v>6184.9250000000011</v>
      </c>
      <c r="X33" s="154">
        <v>12346.015000000001</v>
      </c>
      <c r="Y33" s="154">
        <v>9823.5429999999997</v>
      </c>
      <c r="Z33" s="154">
        <v>9567.4180000000015</v>
      </c>
      <c r="AA33" s="154">
        <v>8927.2699999999986</v>
      </c>
      <c r="AB33" s="154">
        <v>11110.941999999997</v>
      </c>
      <c r="AC33" s="154">
        <v>11997.332</v>
      </c>
      <c r="AD33" s="154">
        <v>12224.240000000003</v>
      </c>
      <c r="AE33" s="154">
        <v>10503.531999999996</v>
      </c>
      <c r="AF33" s="154">
        <v>13714.956999999997</v>
      </c>
      <c r="AG33" s="154">
        <v>20165.158999999996</v>
      </c>
      <c r="AH33" s="154">
        <v>18190.89599999999</v>
      </c>
      <c r="AI33" s="154">
        <v>12937.527999999997</v>
      </c>
      <c r="AJ33" s="119"/>
      <c r="AK33" s="52" t="str">
        <f t="shared" si="67"/>
        <v/>
      </c>
      <c r="AM33" s="125">
        <f t="shared" si="51"/>
        <v>0.49547514696423517</v>
      </c>
      <c r="AN33" s="157">
        <f t="shared" si="52"/>
        <v>0.46184732439637305</v>
      </c>
      <c r="AO33" s="157">
        <f t="shared" si="53"/>
        <v>0.58455084732547036</v>
      </c>
      <c r="AP33" s="157">
        <f t="shared" si="54"/>
        <v>0.78769456194735565</v>
      </c>
      <c r="AQ33" s="157">
        <f t="shared" si="55"/>
        <v>0.4740445861025222</v>
      </c>
      <c r="AR33" s="157">
        <f t="shared" si="56"/>
        <v>0.52641405214864356</v>
      </c>
      <c r="AS33" s="157">
        <f t="shared" si="57"/>
        <v>0.57203930554337168</v>
      </c>
      <c r="AT33" s="157">
        <f t="shared" si="58"/>
        <v>0.53330507840023977</v>
      </c>
      <c r="AU33" s="157">
        <f t="shared" si="59"/>
        <v>0.97449836694611214</v>
      </c>
      <c r="AV33" s="157">
        <f t="shared" si="60"/>
        <v>0.53612416504160132</v>
      </c>
      <c r="AW33" s="157">
        <f t="shared" si="61"/>
        <v>0.50677934421259097</v>
      </c>
      <c r="AX33" s="157">
        <f t="shared" si="62"/>
        <v>0.50484087413609458</v>
      </c>
      <c r="AY33" s="157">
        <f t="shared" si="63"/>
        <v>0.67726572735313773</v>
      </c>
      <c r="AZ33" s="157">
        <f t="shared" si="63"/>
        <v>0.66905395722428995</v>
      </c>
      <c r="BA33" s="157">
        <f t="shared" si="64"/>
        <v>0.69906227246754171</v>
      </c>
      <c r="BB33" s="157" t="str">
        <f t="shared" si="68"/>
        <v/>
      </c>
      <c r="BC33" s="52" t="str">
        <f t="shared" si="65"/>
        <v/>
      </c>
      <c r="BE33" s="105"/>
      <c r="BF33" s="105"/>
    </row>
    <row r="34" spans="1:58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54">
        <v>176585.52000000005</v>
      </c>
      <c r="Q34" s="119"/>
      <c r="R34" s="52" t="str">
        <f t="shared" si="66"/>
        <v/>
      </c>
      <c r="T34" s="109" t="s">
        <v>78</v>
      </c>
      <c r="U34" s="19">
        <v>8418.2340000000022</v>
      </c>
      <c r="V34" s="154">
        <v>4390.6889999999994</v>
      </c>
      <c r="W34" s="154">
        <v>6848.4070000000011</v>
      </c>
      <c r="X34" s="154">
        <v>11167.32799999999</v>
      </c>
      <c r="Y34" s="154">
        <v>8872.2850000000017</v>
      </c>
      <c r="Z34" s="154">
        <v>11662.620000000006</v>
      </c>
      <c r="AA34" s="154">
        <v>9423.9899999999961</v>
      </c>
      <c r="AB34" s="154">
        <v>14481.375000000004</v>
      </c>
      <c r="AC34" s="154">
        <v>12803.287</v>
      </c>
      <c r="AD34" s="154">
        <v>13718.046000000006</v>
      </c>
      <c r="AE34" s="154">
        <v>12228.946999999995</v>
      </c>
      <c r="AF34" s="154">
        <v>14526.821999999995</v>
      </c>
      <c r="AG34" s="154">
        <v>14534.652000000002</v>
      </c>
      <c r="AH34" s="154">
        <v>19521.573</v>
      </c>
      <c r="AI34" s="154">
        <v>14024.623999999998</v>
      </c>
      <c r="AJ34" s="119"/>
      <c r="AK34" s="52" t="str">
        <f t="shared" si="67"/>
        <v/>
      </c>
      <c r="AM34" s="125">
        <f t="shared" si="51"/>
        <v>0.48672862985073784</v>
      </c>
      <c r="AN34" s="157">
        <f t="shared" si="52"/>
        <v>0.49688825876595721</v>
      </c>
      <c r="AO34" s="157">
        <f t="shared" si="53"/>
        <v>0.56924809937044796</v>
      </c>
      <c r="AP34" s="157">
        <f t="shared" si="54"/>
        <v>0.78543559483657488</v>
      </c>
      <c r="AQ34" s="157">
        <f t="shared" si="55"/>
        <v>0.54207508867396426</v>
      </c>
      <c r="AR34" s="157">
        <f t="shared" si="56"/>
        <v>0.51283586940978365</v>
      </c>
      <c r="AS34" s="157">
        <f t="shared" si="57"/>
        <v>0.58706569068968495</v>
      </c>
      <c r="AT34" s="157">
        <f t="shared" si="58"/>
        <v>0.58568978626091728</v>
      </c>
      <c r="AU34" s="157">
        <f t="shared" si="59"/>
        <v>0.80425854872244606</v>
      </c>
      <c r="AV34" s="157">
        <f t="shared" si="60"/>
        <v>0.55167855015599043</v>
      </c>
      <c r="AW34" s="157">
        <f t="shared" si="61"/>
        <v>0.60866792877006426</v>
      </c>
      <c r="AX34" s="157">
        <f t="shared" si="62"/>
        <v>0.52479645779906703</v>
      </c>
      <c r="AY34" s="157">
        <f t="shared" si="63"/>
        <v>0.64394734152368938</v>
      </c>
      <c r="AZ34" s="157">
        <f t="shared" si="63"/>
        <v>0.61377457612250752</v>
      </c>
      <c r="BA34" s="157">
        <f t="shared" si="64"/>
        <v>0.794211439307141</v>
      </c>
      <c r="BB34" s="157" t="str">
        <f t="shared" si="68"/>
        <v/>
      </c>
      <c r="BC34" s="52" t="str">
        <f t="shared" si="65"/>
        <v/>
      </c>
      <c r="BE34" s="105"/>
      <c r="BF34" s="105"/>
    </row>
    <row r="35" spans="1:58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54">
        <v>165542.36999999994</v>
      </c>
      <c r="Q35" s="119"/>
      <c r="R35" s="52" t="str">
        <f t="shared" si="66"/>
        <v/>
      </c>
      <c r="T35" s="109" t="s">
        <v>79</v>
      </c>
      <c r="U35" s="19">
        <v>8202.5570000000007</v>
      </c>
      <c r="V35" s="154">
        <v>7142.6719999999987</v>
      </c>
      <c r="W35" s="154">
        <v>8489.8880000000008</v>
      </c>
      <c r="X35" s="154">
        <v>14058.68400000001</v>
      </c>
      <c r="Y35" s="154">
        <v>13129.382000000001</v>
      </c>
      <c r="Z35" s="154">
        <v>12275.063000000002</v>
      </c>
      <c r="AA35" s="154">
        <v>8407.0900000000038</v>
      </c>
      <c r="AB35" s="154">
        <v>11587.890000000009</v>
      </c>
      <c r="AC35" s="154">
        <v>14215.772000000001</v>
      </c>
      <c r="AD35" s="154">
        <v>14177.262000000006</v>
      </c>
      <c r="AE35" s="154">
        <v>16500.630999999998</v>
      </c>
      <c r="AF35" s="154">
        <v>15555.110999999997</v>
      </c>
      <c r="AG35" s="154">
        <v>16599.758999999998</v>
      </c>
      <c r="AH35" s="154">
        <v>19060.911</v>
      </c>
      <c r="AI35" s="154">
        <v>13309.058999999999</v>
      </c>
      <c r="AJ35" s="119"/>
      <c r="AK35" s="52" t="str">
        <f t="shared" si="67"/>
        <v/>
      </c>
      <c r="AM35" s="125">
        <f t="shared" si="51"/>
        <v>0.53410624801970208</v>
      </c>
      <c r="AN35" s="157">
        <f t="shared" si="52"/>
        <v>0.48911992034573448</v>
      </c>
      <c r="AO35" s="157">
        <f t="shared" si="53"/>
        <v>0.65603956133015395</v>
      </c>
      <c r="AP35" s="157">
        <f t="shared" si="54"/>
        <v>0.7829523620224994</v>
      </c>
      <c r="AQ35" s="157">
        <f t="shared" si="55"/>
        <v>0.48743234098377025</v>
      </c>
      <c r="AR35" s="157">
        <f t="shared" si="56"/>
        <v>0.51699036414929667</v>
      </c>
      <c r="AS35" s="157">
        <f t="shared" si="57"/>
        <v>0.56911382540516675</v>
      </c>
      <c r="AT35" s="157">
        <f t="shared" si="58"/>
        <v>0.55942287943501878</v>
      </c>
      <c r="AU35" s="157">
        <f t="shared" si="59"/>
        <v>0.8067909093137946</v>
      </c>
      <c r="AV35" s="157">
        <f t="shared" si="60"/>
        <v>0.5090389090704629</v>
      </c>
      <c r="AW35" s="157">
        <f t="shared" si="61"/>
        <v>0.57789179127346701</v>
      </c>
      <c r="AX35" s="157">
        <f t="shared" si="62"/>
        <v>0.55789707265191923</v>
      </c>
      <c r="AY35" s="157">
        <f t="shared" si="63"/>
        <v>0.70413142812397767</v>
      </c>
      <c r="AZ35" s="157">
        <f t="shared" si="63"/>
        <v>0.64862441537691762</v>
      </c>
      <c r="BA35" s="157">
        <f t="shared" si="64"/>
        <v>0.80396692399655767</v>
      </c>
      <c r="BB35" s="157" t="str">
        <f t="shared" si="68"/>
        <v/>
      </c>
      <c r="BC35" s="52" t="str">
        <f t="shared" si="65"/>
        <v/>
      </c>
      <c r="BE35" s="105"/>
      <c r="BF35" s="105"/>
    </row>
    <row r="36" spans="1:58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54">
        <v>165339.75000000015</v>
      </c>
      <c r="Q36" s="119"/>
      <c r="R36" s="52" t="str">
        <f t="shared" si="66"/>
        <v/>
      </c>
      <c r="T36" s="109" t="s">
        <v>80</v>
      </c>
      <c r="U36" s="19">
        <v>7606.0559999999978</v>
      </c>
      <c r="V36" s="154">
        <v>8313.0869999999995</v>
      </c>
      <c r="W36" s="154">
        <v>6909.0559999999987</v>
      </c>
      <c r="X36" s="154">
        <v>9139.0069999999996</v>
      </c>
      <c r="Y36" s="154">
        <v>8531.6860000000033</v>
      </c>
      <c r="Z36" s="154">
        <v>10841.422999999999</v>
      </c>
      <c r="AA36" s="154">
        <v>9653.1510000000035</v>
      </c>
      <c r="AB36" s="154">
        <v>9956.3179999999975</v>
      </c>
      <c r="AC36" s="154">
        <v>13765.152</v>
      </c>
      <c r="AD36" s="154">
        <v>14750.275999999996</v>
      </c>
      <c r="AE36" s="154">
        <v>15789.42300000001</v>
      </c>
      <c r="AF36" s="154">
        <v>12744.038000000008</v>
      </c>
      <c r="AG36" s="154">
        <v>16420.567999999999</v>
      </c>
      <c r="AH36" s="154">
        <v>16962.044999999998</v>
      </c>
      <c r="AI36" s="154">
        <v>12422.513000000004</v>
      </c>
      <c r="AJ36" s="119"/>
      <c r="AK36" s="52" t="str">
        <f t="shared" si="67"/>
        <v/>
      </c>
      <c r="AM36" s="125">
        <f t="shared" si="51"/>
        <v>0.44176385961468218</v>
      </c>
      <c r="AN36" s="157">
        <f t="shared" si="52"/>
        <v>0.42017785877420555</v>
      </c>
      <c r="AO36" s="157">
        <f t="shared" si="53"/>
        <v>0.63948363387771534</v>
      </c>
      <c r="AP36" s="157">
        <f t="shared" si="54"/>
        <v>0.71120273013234991</v>
      </c>
      <c r="AQ36" s="157">
        <f t="shared" si="55"/>
        <v>0.43360371542738207</v>
      </c>
      <c r="AR36" s="157">
        <f t="shared" si="56"/>
        <v>0.45907066820991294</v>
      </c>
      <c r="AS36" s="157">
        <f t="shared" si="57"/>
        <v>0.59928518991605073</v>
      </c>
      <c r="AT36" s="157">
        <f t="shared" si="58"/>
        <v>0.5807675710119673</v>
      </c>
      <c r="AU36" s="157">
        <f t="shared" si="59"/>
        <v>0.76451061502797446</v>
      </c>
      <c r="AV36" s="157">
        <f t="shared" si="60"/>
        <v>0.49793317713264845</v>
      </c>
      <c r="AW36" s="157">
        <f t="shared" si="61"/>
        <v>0.55159727832865624</v>
      </c>
      <c r="AX36" s="157">
        <f t="shared" si="62"/>
        <v>0.58152630944673145</v>
      </c>
      <c r="AY36" s="157">
        <f t="shared" si="63"/>
        <v>0.67737319307050581</v>
      </c>
      <c r="AZ36" s="157">
        <f t="shared" si="63"/>
        <v>0.67507493980577815</v>
      </c>
      <c r="BA36" s="157">
        <f t="shared" si="64"/>
        <v>0.75133251380868749</v>
      </c>
      <c r="BB36" s="157" t="str">
        <f t="shared" si="68"/>
        <v/>
      </c>
      <c r="BC36" s="52" t="str">
        <f t="shared" si="65"/>
        <v/>
      </c>
      <c r="BE36" s="105"/>
      <c r="BF36" s="105"/>
    </row>
    <row r="37" spans="1:58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54">
        <v>165071.20999999988</v>
      </c>
      <c r="Q37" s="119"/>
      <c r="R37" s="52" t="str">
        <f t="shared" si="66"/>
        <v/>
      </c>
      <c r="T37" s="109" t="s">
        <v>81</v>
      </c>
      <c r="U37" s="19">
        <v>8950.255000000001</v>
      </c>
      <c r="V37" s="154">
        <v>8091.360999999999</v>
      </c>
      <c r="W37" s="154">
        <v>7317.6259999999966</v>
      </c>
      <c r="X37" s="154">
        <v>9009.7860000000001</v>
      </c>
      <c r="Y37" s="154">
        <v>11821.654999999999</v>
      </c>
      <c r="Z37" s="154">
        <v>8422.7539999999954</v>
      </c>
      <c r="AA37" s="154">
        <v>8932.4599999999973</v>
      </c>
      <c r="AB37" s="154">
        <v>10856.737000000006</v>
      </c>
      <c r="AC37" s="154">
        <v>13503.767</v>
      </c>
      <c r="AD37" s="154">
        <v>13395.533000000005</v>
      </c>
      <c r="AE37" s="154">
        <v>12829.427999999996</v>
      </c>
      <c r="AF37" s="154">
        <v>12358.695999999998</v>
      </c>
      <c r="AG37" s="154">
        <v>19295.445999999996</v>
      </c>
      <c r="AH37" s="154">
        <v>12913.838000000005</v>
      </c>
      <c r="AI37" s="154">
        <v>13163.565000000002</v>
      </c>
      <c r="AJ37" s="119"/>
      <c r="AK37" s="52" t="str">
        <f t="shared" si="67"/>
        <v/>
      </c>
      <c r="AM37" s="125">
        <f t="shared" si="51"/>
        <v>0.48486363856011194</v>
      </c>
      <c r="AN37" s="157">
        <f t="shared" si="52"/>
        <v>0.56136104589017211</v>
      </c>
      <c r="AO37" s="157">
        <f t="shared" si="53"/>
        <v>0.91494056270845225</v>
      </c>
      <c r="AP37" s="157">
        <f t="shared" si="54"/>
        <v>0.73397337983951261</v>
      </c>
      <c r="AQ37" s="157">
        <f t="shared" si="55"/>
        <v>0.54686443981211563</v>
      </c>
      <c r="AR37" s="157">
        <f t="shared" si="56"/>
        <v>0.55361740351046873</v>
      </c>
      <c r="AS37" s="157">
        <f t="shared" si="57"/>
        <v>0.59768837923984341</v>
      </c>
      <c r="AT37" s="157">
        <f t="shared" si="58"/>
        <v>0.78949101429546453</v>
      </c>
      <c r="AU37" s="157">
        <f t="shared" si="59"/>
        <v>0.85577312393822647</v>
      </c>
      <c r="AV37" s="157">
        <f t="shared" si="60"/>
        <v>0.5392227587309858</v>
      </c>
      <c r="AW37" s="157">
        <f t="shared" si="61"/>
        <v>0.66185996306935324</v>
      </c>
      <c r="AX37" s="157">
        <f t="shared" si="62"/>
        <v>0.66577682346880351</v>
      </c>
      <c r="AY37" s="157">
        <f t="shared" si="63"/>
        <v>0.70495682983619656</v>
      </c>
      <c r="AZ37" s="157">
        <f t="shared" si="63"/>
        <v>0.7556807848224345</v>
      </c>
      <c r="BA37" s="157">
        <f t="shared" si="64"/>
        <v>0.797447659104214</v>
      </c>
      <c r="BB37" s="157" t="str">
        <f t="shared" si="68"/>
        <v/>
      </c>
      <c r="BC37" s="52" t="str">
        <f t="shared" si="65"/>
        <v/>
      </c>
      <c r="BE37" s="105"/>
      <c r="BF37" s="105"/>
    </row>
    <row r="38" spans="1:58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54">
        <v>156756.23999999985</v>
      </c>
      <c r="Q38" s="119"/>
      <c r="R38" s="52" t="str">
        <f t="shared" si="66"/>
        <v/>
      </c>
      <c r="T38" s="109" t="s">
        <v>82</v>
      </c>
      <c r="U38" s="19">
        <v>8836.2159999999967</v>
      </c>
      <c r="V38" s="154">
        <v>6184.2449999999999</v>
      </c>
      <c r="W38" s="154">
        <v>6843.8590000000013</v>
      </c>
      <c r="X38" s="154">
        <v>12325.401000000003</v>
      </c>
      <c r="Y38" s="154">
        <v>11790.632999999998</v>
      </c>
      <c r="Z38" s="154">
        <v>8857.4580000000024</v>
      </c>
      <c r="AA38" s="154">
        <v>10603.755000000001</v>
      </c>
      <c r="AB38" s="154">
        <v>13090.348000000009</v>
      </c>
      <c r="AC38" s="154">
        <v>16694.899000000001</v>
      </c>
      <c r="AD38" s="154">
        <v>17343.396999999994</v>
      </c>
      <c r="AE38" s="154">
        <v>14141.986999999999</v>
      </c>
      <c r="AF38" s="154">
        <v>13795.060000000012</v>
      </c>
      <c r="AG38" s="154">
        <v>17489.275999999998</v>
      </c>
      <c r="AH38" s="154">
        <v>12546.419000000004</v>
      </c>
      <c r="AI38" s="154">
        <v>12022.142</v>
      </c>
      <c r="AJ38" s="119"/>
      <c r="AK38" s="52" t="str">
        <f t="shared" si="67"/>
        <v/>
      </c>
      <c r="AM38" s="125">
        <f t="shared" si="51"/>
        <v>0.50547976786025839</v>
      </c>
      <c r="AN38" s="157">
        <f t="shared" si="52"/>
        <v>0.61364183688748253</v>
      </c>
      <c r="AO38" s="157">
        <f t="shared" si="53"/>
        <v>0.99143989040046498</v>
      </c>
      <c r="AP38" s="157">
        <f t="shared" si="54"/>
        <v>0.79860824444016809</v>
      </c>
      <c r="AQ38" s="157">
        <f t="shared" si="55"/>
        <v>0.61462071336796531</v>
      </c>
      <c r="AR38" s="157">
        <f t="shared" si="56"/>
        <v>0.7179397354111039</v>
      </c>
      <c r="AS38" s="157">
        <f t="shared" si="57"/>
        <v>0.76149967195295487</v>
      </c>
      <c r="AT38" s="157">
        <f t="shared" si="58"/>
        <v>0.82067211196453671</v>
      </c>
      <c r="AU38" s="157">
        <f t="shared" si="59"/>
        <v>0.76712936250314256</v>
      </c>
      <c r="AV38" s="157">
        <f t="shared" si="60"/>
        <v>0.61919728263479246</v>
      </c>
      <c r="AW38" s="157">
        <f t="shared" si="61"/>
        <v>0.63990474451207224</v>
      </c>
      <c r="AX38" s="157">
        <f t="shared" si="62"/>
        <v>0.62152586797883858</v>
      </c>
      <c r="AY38" s="157">
        <f t="shared" si="63"/>
        <v>0.67466486882317089</v>
      </c>
      <c r="AZ38" s="157">
        <f t="shared" si="63"/>
        <v>0.7442507864616138</v>
      </c>
      <c r="BA38" s="157">
        <f t="shared" si="64"/>
        <v>0.76693227650778129</v>
      </c>
      <c r="BB38" s="157" t="str">
        <f t="shared" si="68"/>
        <v/>
      </c>
      <c r="BC38" s="52" t="str">
        <f t="shared" si="65"/>
        <v/>
      </c>
      <c r="BE38" s="105"/>
      <c r="BF38" s="105"/>
    </row>
    <row r="39" spans="1:58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54">
        <v>198439.50000000015</v>
      </c>
      <c r="Q39" s="119"/>
      <c r="R39" s="52" t="str">
        <f t="shared" si="66"/>
        <v/>
      </c>
      <c r="T39" s="109" t="s">
        <v>83</v>
      </c>
      <c r="U39" s="19">
        <v>8561.616</v>
      </c>
      <c r="V39" s="154">
        <v>7679.9049999999988</v>
      </c>
      <c r="W39" s="154">
        <v>10402.912</v>
      </c>
      <c r="X39" s="154">
        <v>7707.6290000000035</v>
      </c>
      <c r="Y39" s="154">
        <v>12654.747000000003</v>
      </c>
      <c r="Z39" s="154">
        <v>9979.3469999999979</v>
      </c>
      <c r="AA39" s="154">
        <v>10712.686999999996</v>
      </c>
      <c r="AB39" s="154">
        <v>11080.005999999999</v>
      </c>
      <c r="AC39" s="154">
        <v>17646.002</v>
      </c>
      <c r="AD39" s="154">
        <v>15712.195000000003</v>
      </c>
      <c r="AE39" s="154">
        <v>14615.516000000009</v>
      </c>
      <c r="AF39" s="154">
        <v>15584.514000000003</v>
      </c>
      <c r="AG39" s="154">
        <v>20862.162</v>
      </c>
      <c r="AH39" s="154">
        <v>15077.397000000003</v>
      </c>
      <c r="AI39" s="154">
        <v>15466.609999999993</v>
      </c>
      <c r="AJ39" s="119"/>
      <c r="AK39" s="52" t="str">
        <f t="shared" si="67"/>
        <v/>
      </c>
      <c r="AM39" s="125">
        <f t="shared" ref="AM39:AN45" si="69">(U39/B39)*10</f>
        <v>0.59655396247491954</v>
      </c>
      <c r="AN39" s="157">
        <f t="shared" si="69"/>
        <v>0.7101543245465749</v>
      </c>
      <c r="AO39" s="157">
        <f t="shared" ref="AO39:AZ41" si="70">IF(W39="","",(W39/D39)*10)</f>
        <v>0.82659295097689434</v>
      </c>
      <c r="AP39" s="157">
        <f t="shared" si="70"/>
        <v>0.75542927217629385</v>
      </c>
      <c r="AQ39" s="157">
        <f t="shared" si="70"/>
        <v>0.66232957299169615</v>
      </c>
      <c r="AR39" s="157">
        <f t="shared" si="70"/>
        <v>0.69529221532504837</v>
      </c>
      <c r="AS39" s="157">
        <f t="shared" si="70"/>
        <v>0.70882922115899427</v>
      </c>
      <c r="AT39" s="157">
        <f t="shared" si="70"/>
        <v>0.81643127472411259</v>
      </c>
      <c r="AU39" s="157">
        <f t="shared" si="70"/>
        <v>0.6555002561116402</v>
      </c>
      <c r="AV39" s="157">
        <f t="shared" si="70"/>
        <v>0.68927659143619546</v>
      </c>
      <c r="AW39" s="157">
        <f t="shared" si="70"/>
        <v>0.64689754420867462</v>
      </c>
      <c r="AX39" s="157">
        <f t="shared" si="70"/>
        <v>0.72799787288130147</v>
      </c>
      <c r="AY39" s="157">
        <f t="shared" si="70"/>
        <v>0.75472082130583984</v>
      </c>
      <c r="AZ39" s="157">
        <f t="shared" si="70"/>
        <v>0.81465531564401306</v>
      </c>
      <c r="BA39" s="157">
        <f t="shared" ref="BA39:BA41" si="71">IF(AI39="","",(AI39/P39)*10)</f>
        <v>0.77941186104580906</v>
      </c>
      <c r="BB39" s="157" t="str">
        <f t="shared" si="68"/>
        <v/>
      </c>
      <c r="BC39" s="52" t="str">
        <f t="shared" si="65"/>
        <v/>
      </c>
      <c r="BE39" s="105"/>
      <c r="BF39" s="105"/>
    </row>
    <row r="40" spans="1:58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54">
        <v>188410.26999999987</v>
      </c>
      <c r="Q40" s="119"/>
      <c r="R40" s="52" t="str">
        <f t="shared" si="66"/>
        <v/>
      </c>
      <c r="T40" s="110" t="s">
        <v>84</v>
      </c>
      <c r="U40" s="19">
        <v>8577.6339999999964</v>
      </c>
      <c r="V40" s="154">
        <v>10729.738000000001</v>
      </c>
      <c r="W40" s="154">
        <v>8400.3320000000022</v>
      </c>
      <c r="X40" s="154">
        <v>14080.129999999997</v>
      </c>
      <c r="Y40" s="154">
        <v>13582.820000000003</v>
      </c>
      <c r="Z40" s="154">
        <v>9345.7980000000007</v>
      </c>
      <c r="AA40" s="154">
        <v>11478.792000000003</v>
      </c>
      <c r="AB40" s="154">
        <v>14722.865999999998</v>
      </c>
      <c r="AC40" s="154">
        <v>13500.736999999999</v>
      </c>
      <c r="AD40" s="154">
        <v>16104.085999999999</v>
      </c>
      <c r="AE40" s="154">
        <v>14131.660999999996</v>
      </c>
      <c r="AF40" s="154">
        <v>17317.553000000004</v>
      </c>
      <c r="AG40" s="154">
        <v>19544.043999999998</v>
      </c>
      <c r="AH40" s="154">
        <v>13271.178999999998</v>
      </c>
      <c r="AI40" s="154">
        <v>13286.953000000007</v>
      </c>
      <c r="AJ40" s="119"/>
      <c r="AK40" s="52" t="str">
        <f t="shared" si="67"/>
        <v/>
      </c>
      <c r="AM40" s="125">
        <f t="shared" si="69"/>
        <v>0.56128924309160388</v>
      </c>
      <c r="AN40" s="157">
        <f t="shared" si="69"/>
        <v>0.49567972006947647</v>
      </c>
      <c r="AO40" s="157">
        <f t="shared" si="70"/>
        <v>0.9790091257525988</v>
      </c>
      <c r="AP40" s="157">
        <f t="shared" si="70"/>
        <v>0.61228139027468687</v>
      </c>
      <c r="AQ40" s="157">
        <f t="shared" si="70"/>
        <v>0.5822210241113337</v>
      </c>
      <c r="AR40" s="157">
        <f t="shared" si="70"/>
        <v>0.62664828118918259</v>
      </c>
      <c r="AS40" s="157">
        <f t="shared" si="70"/>
        <v>0.67665809142176681</v>
      </c>
      <c r="AT40" s="157">
        <f t="shared" si="70"/>
        <v>0.91161704676855315</v>
      </c>
      <c r="AU40" s="157">
        <f t="shared" si="70"/>
        <v>0.66978639445387611</v>
      </c>
      <c r="AV40" s="157">
        <f t="shared" si="70"/>
        <v>0.69632467581771174</v>
      </c>
      <c r="AW40" s="157">
        <f t="shared" si="70"/>
        <v>0.56670328216974419</v>
      </c>
      <c r="AX40" s="157">
        <f t="shared" si="70"/>
        <v>0.70671261274209851</v>
      </c>
      <c r="AY40" s="157">
        <f t="shared" si="70"/>
        <v>0.65801204114882317</v>
      </c>
      <c r="AZ40" s="157">
        <f t="shared" si="70"/>
        <v>0.69196706988199619</v>
      </c>
      <c r="BA40" s="157">
        <f t="shared" si="71"/>
        <v>0.70521383998865972</v>
      </c>
      <c r="BB40" s="157" t="str">
        <f t="shared" si="68"/>
        <v/>
      </c>
      <c r="BC40" s="52" t="str">
        <f t="shared" si="65"/>
        <v/>
      </c>
      <c r="BE40" s="105"/>
      <c r="BF40" s="105"/>
    </row>
    <row r="41" spans="1:58" ht="20.100000000000001" customHeight="1" thickBot="1" x14ac:dyDescent="0.3">
      <c r="A41" s="35" t="str">
        <f>A19</f>
        <v>jan-fev</v>
      </c>
      <c r="B41" s="167">
        <f>SUM(B29:B30)</f>
        <v>215668.15999999997</v>
      </c>
      <c r="C41" s="168">
        <f t="shared" ref="C41:Q41" si="72">SUM(C29:C30)</f>
        <v>234503.38</v>
      </c>
      <c r="D41" s="168">
        <f t="shared" si="72"/>
        <v>201937.13999999998</v>
      </c>
      <c r="E41" s="168">
        <f t="shared" si="72"/>
        <v>191015.46000000002</v>
      </c>
      <c r="F41" s="168">
        <f t="shared" si="72"/>
        <v>359780.38</v>
      </c>
      <c r="G41" s="168">
        <f t="shared" si="72"/>
        <v>354606.55999999988</v>
      </c>
      <c r="H41" s="168">
        <f t="shared" si="72"/>
        <v>288262.13</v>
      </c>
      <c r="I41" s="168">
        <f t="shared" si="72"/>
        <v>345368.85</v>
      </c>
      <c r="J41" s="168">
        <f t="shared" si="72"/>
        <v>208838.48</v>
      </c>
      <c r="K41" s="168">
        <f t="shared" si="72"/>
        <v>439857.92000000004</v>
      </c>
      <c r="L41" s="168">
        <f t="shared" si="72"/>
        <v>431274.55</v>
      </c>
      <c r="M41" s="168">
        <f t="shared" si="72"/>
        <v>470901.72000000026</v>
      </c>
      <c r="N41" s="168">
        <f t="shared" si="72"/>
        <v>454625.66999999963</v>
      </c>
      <c r="O41" s="168">
        <f t="shared" ref="O41" si="73">SUM(O29:O30)</f>
        <v>465528.92999999993</v>
      </c>
      <c r="P41" s="168">
        <f t="shared" si="72"/>
        <v>367530.5400000001</v>
      </c>
      <c r="Q41" s="169">
        <f t="shared" si="72"/>
        <v>308485.96999999974</v>
      </c>
      <c r="R41" s="61">
        <f t="shared" si="66"/>
        <v>-0.16065214607743983</v>
      </c>
      <c r="T41" s="109"/>
      <c r="U41" s="167">
        <f>SUM(U29:U30)</f>
        <v>9785.4160000000011</v>
      </c>
      <c r="V41" s="168">
        <f t="shared" ref="V41:AJ41" si="74">SUM(V29:V30)</f>
        <v>10285.807000000001</v>
      </c>
      <c r="W41" s="168">
        <f t="shared" si="74"/>
        <v>10165.664000000001</v>
      </c>
      <c r="X41" s="168">
        <f t="shared" si="74"/>
        <v>15625.914000000001</v>
      </c>
      <c r="Y41" s="168">
        <f t="shared" si="74"/>
        <v>18202.322999999997</v>
      </c>
      <c r="Z41" s="168">
        <f t="shared" si="74"/>
        <v>17175.27</v>
      </c>
      <c r="AA41" s="168">
        <f t="shared" si="74"/>
        <v>15777.740000000002</v>
      </c>
      <c r="AB41" s="168">
        <f t="shared" si="74"/>
        <v>18994.616000000002</v>
      </c>
      <c r="AC41" s="168">
        <f t="shared" si="74"/>
        <v>17631.010000000002</v>
      </c>
      <c r="AD41" s="168">
        <f t="shared" si="74"/>
        <v>25637.415999999997</v>
      </c>
      <c r="AE41" s="168">
        <f t="shared" si="74"/>
        <v>26634.241000000002</v>
      </c>
      <c r="AF41" s="168">
        <f t="shared" si="74"/>
        <v>24181.203999999998</v>
      </c>
      <c r="AG41" s="168">
        <f t="shared" si="74"/>
        <v>28763.316999999995</v>
      </c>
      <c r="AH41" s="168">
        <f t="shared" ref="AH41" si="75">SUM(AH29:AH30)</f>
        <v>30472.298999999999</v>
      </c>
      <c r="AI41" s="168">
        <f t="shared" si="74"/>
        <v>23579.650000000005</v>
      </c>
      <c r="AJ41" s="169">
        <f t="shared" si="74"/>
        <v>21909.977999999992</v>
      </c>
      <c r="AK41" s="61">
        <f t="shared" si="67"/>
        <v>-7.0809872071893043E-2</v>
      </c>
      <c r="AM41" s="172">
        <f t="shared" si="69"/>
        <v>0.4537255754396014</v>
      </c>
      <c r="AN41" s="173">
        <f t="shared" si="69"/>
        <v>0.43862084205353458</v>
      </c>
      <c r="AO41" s="173">
        <f t="shared" si="70"/>
        <v>0.50340734745475757</v>
      </c>
      <c r="AP41" s="173">
        <f t="shared" si="70"/>
        <v>0.81804446613902349</v>
      </c>
      <c r="AQ41" s="173">
        <f t="shared" si="70"/>
        <v>0.50592872796454313</v>
      </c>
      <c r="AR41" s="173">
        <f t="shared" si="70"/>
        <v>0.48434721568602701</v>
      </c>
      <c r="AS41" s="173">
        <f t="shared" si="70"/>
        <v>0.54734002000193371</v>
      </c>
      <c r="AT41" s="173">
        <f t="shared" si="70"/>
        <v>0.54998057873488015</v>
      </c>
      <c r="AU41" s="173">
        <f t="shared" si="70"/>
        <v>0.84424144439281501</v>
      </c>
      <c r="AV41" s="173">
        <f t="shared" si="70"/>
        <v>0.58285675519949698</v>
      </c>
      <c r="AW41" s="173">
        <f t="shared" si="70"/>
        <v>0.61757043164267411</v>
      </c>
      <c r="AX41" s="173">
        <f t="shared" si="70"/>
        <v>0.51350850873936038</v>
      </c>
      <c r="AY41" s="173">
        <f t="shared" si="70"/>
        <v>0.63268132219634721</v>
      </c>
      <c r="AZ41" s="173">
        <f t="shared" si="70"/>
        <v>0.65457369104858865</v>
      </c>
      <c r="BA41" s="173">
        <f t="shared" si="71"/>
        <v>0.64156981349087339</v>
      </c>
      <c r="BB41" s="173">
        <f>IF(AJ41="","",(AJ41/Q41)*10)</f>
        <v>0.71024228427633229</v>
      </c>
      <c r="BC41" s="61">
        <f t="shared" si="65"/>
        <v>0.10703818873865362</v>
      </c>
      <c r="BE41" s="105"/>
      <c r="BF41" s="105"/>
    </row>
    <row r="42" spans="1:58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P42" si="76">SUM(E29:E31)</f>
        <v>269354.83</v>
      </c>
      <c r="F42" s="154">
        <f t="shared" si="76"/>
        <v>518885.16000000003</v>
      </c>
      <c r="G42" s="154">
        <f t="shared" si="76"/>
        <v>534367.81999999983</v>
      </c>
      <c r="H42" s="154">
        <f t="shared" si="76"/>
        <v>446495.15</v>
      </c>
      <c r="I42" s="154">
        <f t="shared" si="76"/>
        <v>530104.43999999994</v>
      </c>
      <c r="J42" s="154">
        <f t="shared" si="76"/>
        <v>340089.82</v>
      </c>
      <c r="K42" s="154">
        <f t="shared" si="76"/>
        <v>649570.5</v>
      </c>
      <c r="L42" s="154">
        <f t="shared" si="76"/>
        <v>640253.84</v>
      </c>
      <c r="M42" s="154">
        <f t="shared" si="76"/>
        <v>817451.96000000066</v>
      </c>
      <c r="N42" s="154">
        <f t="shared" si="76"/>
        <v>652011.13999999966</v>
      </c>
      <c r="O42" s="154">
        <f t="shared" ref="O42" si="77">SUM(O29:O31)</f>
        <v>772926.80999999994</v>
      </c>
      <c r="P42" s="154">
        <f t="shared" si="76"/>
        <v>542181.13000000012</v>
      </c>
      <c r="Q42" s="119" t="str">
        <f>IF(Q31="","",SUM(Q29:Q31))</f>
        <v/>
      </c>
      <c r="R42" s="61" t="str">
        <f t="shared" si="66"/>
        <v/>
      </c>
      <c r="T42" s="108" t="s">
        <v>85</v>
      </c>
      <c r="U42" s="19">
        <f>SUM(U29:U31)</f>
        <v>17209.863000000001</v>
      </c>
      <c r="V42" s="154">
        <f>SUM(V29:V31)</f>
        <v>15796.161</v>
      </c>
      <c r="W42" s="154">
        <f>SUM(W29:W31)</f>
        <v>16995.894999999997</v>
      </c>
      <c r="X42" s="154">
        <f t="shared" ref="X42:AI42" si="78">SUM(X29:X31)</f>
        <v>22740.453000000001</v>
      </c>
      <c r="Y42" s="154">
        <f t="shared" si="78"/>
        <v>26284.577999999994</v>
      </c>
      <c r="Z42" s="154">
        <f t="shared" si="78"/>
        <v>26114.18</v>
      </c>
      <c r="AA42" s="154">
        <f t="shared" si="78"/>
        <v>24267.392</v>
      </c>
      <c r="AB42" s="154">
        <f t="shared" si="78"/>
        <v>28921.351000000002</v>
      </c>
      <c r="AC42" s="154">
        <f t="shared" si="78"/>
        <v>27891.383000000002</v>
      </c>
      <c r="AD42" s="154">
        <f t="shared" si="78"/>
        <v>37417.438999999998</v>
      </c>
      <c r="AE42" s="154">
        <f t="shared" si="78"/>
        <v>39515.076000000001</v>
      </c>
      <c r="AF42" s="154">
        <f t="shared" si="78"/>
        <v>41893.952999999994</v>
      </c>
      <c r="AG42" s="154">
        <f t="shared" si="78"/>
        <v>42491.516000000003</v>
      </c>
      <c r="AH42" s="154">
        <f t="shared" ref="AH42" si="79">SUM(AH29:AH31)</f>
        <v>50518.161000000007</v>
      </c>
      <c r="AI42" s="154">
        <f t="shared" si="78"/>
        <v>36489.700000000012</v>
      </c>
      <c r="AJ42" s="119" t="str">
        <f>IF(AJ31="","",SUM(AJ29:AJ31))</f>
        <v/>
      </c>
      <c r="AK42" s="61" t="str">
        <f t="shared" si="67"/>
        <v/>
      </c>
      <c r="AM42" s="124">
        <f t="shared" si="69"/>
        <v>0.44877401967325198</v>
      </c>
      <c r="AN42" s="156">
        <f t="shared" si="69"/>
        <v>0.43910336873301764</v>
      </c>
      <c r="AO42" s="156">
        <f t="shared" ref="AO42:AZ44" si="80">(W42/D42)*10</f>
        <v>0.50326831796508742</v>
      </c>
      <c r="AP42" s="156">
        <f t="shared" si="80"/>
        <v>0.84425636622146327</v>
      </c>
      <c r="AQ42" s="156">
        <f t="shared" si="80"/>
        <v>0.50655867668290977</v>
      </c>
      <c r="AR42" s="156">
        <f t="shared" si="80"/>
        <v>0.48869297556129054</v>
      </c>
      <c r="AS42" s="156">
        <f t="shared" si="80"/>
        <v>0.54350852411274786</v>
      </c>
      <c r="AT42" s="156">
        <f t="shared" si="80"/>
        <v>0.54557835810618771</v>
      </c>
      <c r="AU42" s="156">
        <f t="shared" si="80"/>
        <v>0.8201181382024314</v>
      </c>
      <c r="AV42" s="156">
        <f t="shared" si="80"/>
        <v>0.57603353292675696</v>
      </c>
      <c r="AW42" s="156">
        <f t="shared" si="80"/>
        <v>0.61717827416700854</v>
      </c>
      <c r="AX42" s="156">
        <f t="shared" si="80"/>
        <v>0.51249437336965908</v>
      </c>
      <c r="AY42" s="156">
        <f t="shared" si="80"/>
        <v>0.65169923323702761</v>
      </c>
      <c r="AZ42" s="156">
        <f t="shared" si="80"/>
        <v>0.65359566192302232</v>
      </c>
      <c r="BA42" s="156">
        <f t="shared" si="64"/>
        <v>0.67301678315510538</v>
      </c>
      <c r="BB42" s="156" t="str">
        <f>IF(AJ42="","",(AJ42/Q42)*10)</f>
        <v/>
      </c>
      <c r="BC42" s="61" t="str">
        <f t="shared" si="65"/>
        <v/>
      </c>
      <c r="BE42" s="105"/>
      <c r="BF42" s="105"/>
    </row>
    <row r="43" spans="1:58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P43" si="81">SUM(E32:E34)</f>
        <v>409796.7099999999</v>
      </c>
      <c r="F43" s="154">
        <f t="shared" si="81"/>
        <v>510240.19999999995</v>
      </c>
      <c r="G43" s="154">
        <f t="shared" si="81"/>
        <v>581930.29000000015</v>
      </c>
      <c r="H43" s="154">
        <f t="shared" si="81"/>
        <v>437395.03</v>
      </c>
      <c r="I43" s="154">
        <f t="shared" si="81"/>
        <v>651460.00999999989</v>
      </c>
      <c r="J43" s="154">
        <f t="shared" si="81"/>
        <v>432659.41000000003</v>
      </c>
      <c r="K43" s="154">
        <f t="shared" si="81"/>
        <v>721335.31</v>
      </c>
      <c r="L43" s="154">
        <f t="shared" si="81"/>
        <v>641165.57999999984</v>
      </c>
      <c r="M43" s="154">
        <f t="shared" si="81"/>
        <v>786805.54999999993</v>
      </c>
      <c r="N43" s="154">
        <f t="shared" si="81"/>
        <v>732307.73</v>
      </c>
      <c r="O43" s="154">
        <f t="shared" ref="O43" si="82">SUM(O32:O34)</f>
        <v>856045.70000000054</v>
      </c>
      <c r="P43" s="154">
        <f t="shared" si="81"/>
        <v>525159.15000000026</v>
      </c>
      <c r="Q43" s="119" t="str">
        <f>IF(Q34="","",SUM(Q32:Q34))</f>
        <v/>
      </c>
      <c r="R43" s="52" t="str">
        <f t="shared" si="66"/>
        <v/>
      </c>
      <c r="T43" s="109" t="s">
        <v>86</v>
      </c>
      <c r="U43" s="19">
        <f>SUM(U32:U34)</f>
        <v>20649.732000000004</v>
      </c>
      <c r="V43" s="154">
        <f>SUM(V32:V34)</f>
        <v>16807.051000000003</v>
      </c>
      <c r="W43" s="154">
        <f>SUM(W32:W34)</f>
        <v>19988.995000000003</v>
      </c>
      <c r="X43" s="154">
        <f t="shared" ref="X43:AI43" si="83">SUM(X32:X34)</f>
        <v>32307.84499999999</v>
      </c>
      <c r="Y43" s="154">
        <f t="shared" si="83"/>
        <v>26348.47</v>
      </c>
      <c r="Z43" s="154">
        <f t="shared" si="83"/>
        <v>29735.684000000008</v>
      </c>
      <c r="AA43" s="154">
        <f t="shared" si="83"/>
        <v>25013.658999999996</v>
      </c>
      <c r="AB43" s="154">
        <f t="shared" si="83"/>
        <v>35963.210000000006</v>
      </c>
      <c r="AC43" s="154">
        <f t="shared" si="83"/>
        <v>36186.675000000003</v>
      </c>
      <c r="AD43" s="154">
        <f t="shared" si="83"/>
        <v>38844.275000000009</v>
      </c>
      <c r="AE43" s="154">
        <f t="shared" si="83"/>
        <v>36822.900999999991</v>
      </c>
      <c r="AF43" s="154">
        <f t="shared" si="83"/>
        <v>41213.95199999999</v>
      </c>
      <c r="AG43" s="154">
        <f t="shared" si="83"/>
        <v>49875.743999999999</v>
      </c>
      <c r="AH43" s="154">
        <f t="shared" ref="AH43" si="84">SUM(AH32:AH34)</f>
        <v>54535.866999999984</v>
      </c>
      <c r="AI43" s="154">
        <f t="shared" si="83"/>
        <v>39103.707000000002</v>
      </c>
      <c r="AJ43" s="119" t="str">
        <f>IF(AJ34="","",SUM(AJ32:AJ34))</f>
        <v/>
      </c>
      <c r="AK43" s="52" t="str">
        <f t="shared" si="67"/>
        <v/>
      </c>
      <c r="AM43" s="125">
        <f t="shared" si="69"/>
        <v>0.46037323310250017</v>
      </c>
      <c r="AN43" s="157">
        <f t="shared" si="69"/>
        <v>0.46637956582738782</v>
      </c>
      <c r="AO43" s="157">
        <f t="shared" si="80"/>
        <v>0.55956706087754671</v>
      </c>
      <c r="AP43" s="157">
        <f t="shared" si="80"/>
        <v>0.78838712492347729</v>
      </c>
      <c r="AQ43" s="157">
        <f t="shared" si="80"/>
        <v>0.51639345547450011</v>
      </c>
      <c r="AR43" s="157">
        <f t="shared" si="80"/>
        <v>0.51098360939417675</v>
      </c>
      <c r="AS43" s="157">
        <f t="shared" si="80"/>
        <v>0.57187798864564132</v>
      </c>
      <c r="AT43" s="157">
        <f t="shared" si="80"/>
        <v>0.55204017818376927</v>
      </c>
      <c r="AU43" s="157">
        <f t="shared" si="80"/>
        <v>0.83637785666097031</v>
      </c>
      <c r="AV43" s="157">
        <f t="shared" si="80"/>
        <v>0.53850510936446472</v>
      </c>
      <c r="AW43" s="157">
        <f t="shared" si="80"/>
        <v>0.57431188055977678</v>
      </c>
      <c r="AX43" s="157">
        <f t="shared" si="80"/>
        <v>0.5238136919598495</v>
      </c>
      <c r="AY43" s="157">
        <f t="shared" si="80"/>
        <v>0.68107630107905592</v>
      </c>
      <c r="AZ43" s="157">
        <f t="shared" si="80"/>
        <v>0.63706723834954082</v>
      </c>
      <c r="BA43" s="157">
        <f t="shared" si="64"/>
        <v>0.74460679205532232</v>
      </c>
      <c r="BB43" s="303" t="str">
        <f t="shared" ref="BB43:BB45" si="85">IF(AJ43="","",(AJ43/Q43)*10)</f>
        <v/>
      </c>
      <c r="BC43" s="52" t="str">
        <f t="shared" si="65"/>
        <v/>
      </c>
      <c r="BE43" s="105"/>
      <c r="BF43" s="105"/>
    </row>
    <row r="44" spans="1:58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P44" si="86">SUM(E35:E37)</f>
        <v>430814.19999999995</v>
      </c>
      <c r="F44" s="154">
        <f t="shared" si="86"/>
        <v>682291.91</v>
      </c>
      <c r="G44" s="154">
        <f t="shared" si="86"/>
        <v>625733.66999999993</v>
      </c>
      <c r="H44" s="154">
        <f t="shared" si="86"/>
        <v>458250.33999999968</v>
      </c>
      <c r="I44" s="154">
        <f t="shared" si="86"/>
        <v>516089.50999999983</v>
      </c>
      <c r="J44" s="154">
        <f t="shared" si="86"/>
        <v>514049.36</v>
      </c>
      <c r="K44" s="154">
        <f t="shared" si="86"/>
        <v>823163.40000000037</v>
      </c>
      <c r="L44" s="154">
        <f t="shared" si="86"/>
        <v>765619.61999999988</v>
      </c>
      <c r="M44" s="154">
        <f t="shared" si="86"/>
        <v>683593.1599999998</v>
      </c>
      <c r="N44" s="154">
        <f t="shared" si="86"/>
        <v>751874.42999999959</v>
      </c>
      <c r="O44" s="154">
        <f t="shared" ref="O44" si="87">SUM(O35:O37)</f>
        <v>716018.47000000044</v>
      </c>
      <c r="P44" s="154">
        <f t="shared" si="86"/>
        <v>495953.32999999996</v>
      </c>
      <c r="Q44" s="119" t="str">
        <f>IF(Q37="","",SUM(Q35:Q37))</f>
        <v/>
      </c>
      <c r="R44" s="52" t="str">
        <f t="shared" si="66"/>
        <v/>
      </c>
      <c r="T44" s="109" t="s">
        <v>87</v>
      </c>
      <c r="U44" s="19">
        <f>SUM(U35:U37)</f>
        <v>24758.867999999999</v>
      </c>
      <c r="V44" s="154">
        <f>SUM(V35:V37)</f>
        <v>23547.119999999995</v>
      </c>
      <c r="W44" s="154">
        <f>SUM(W35:W37)</f>
        <v>22716.569999999996</v>
      </c>
      <c r="X44" s="154">
        <f t="shared" ref="X44:AI44" si="88">SUM(X35:X37)</f>
        <v>32207.47700000001</v>
      </c>
      <c r="Y44" s="154">
        <f t="shared" si="88"/>
        <v>33482.723000000005</v>
      </c>
      <c r="Z44" s="154">
        <f t="shared" si="88"/>
        <v>31539.239999999998</v>
      </c>
      <c r="AA44" s="154">
        <f t="shared" si="88"/>
        <v>26992.701000000008</v>
      </c>
      <c r="AB44" s="154">
        <f t="shared" si="88"/>
        <v>32400.945000000014</v>
      </c>
      <c r="AC44" s="154">
        <f t="shared" si="88"/>
        <v>41484.690999999999</v>
      </c>
      <c r="AD44" s="154">
        <f t="shared" si="88"/>
        <v>42323.071000000004</v>
      </c>
      <c r="AE44" s="154">
        <f t="shared" si="88"/>
        <v>45119.482000000004</v>
      </c>
      <c r="AF44" s="154">
        <f t="shared" si="88"/>
        <v>40657.845000000001</v>
      </c>
      <c r="AG44" s="154">
        <f t="shared" si="88"/>
        <v>52315.772999999994</v>
      </c>
      <c r="AH44" s="154">
        <f t="shared" ref="AH44" si="89">SUM(AH35:AH37)</f>
        <v>48936.794000000002</v>
      </c>
      <c r="AI44" s="154">
        <f t="shared" si="88"/>
        <v>38895.137000000002</v>
      </c>
      <c r="AJ44" s="119" t="str">
        <f>IF(AJ37="","",SUM(AJ35:AJ37))</f>
        <v/>
      </c>
      <c r="AK44" s="52" t="str">
        <f t="shared" si="67"/>
        <v/>
      </c>
      <c r="AM44" s="125">
        <f t="shared" si="69"/>
        <v>0.48514141421504259</v>
      </c>
      <c r="AN44" s="157">
        <f t="shared" si="69"/>
        <v>0.48250690351015585</v>
      </c>
      <c r="AO44" s="157">
        <f t="shared" si="80"/>
        <v>0.71563660131674345</v>
      </c>
      <c r="AP44" s="157">
        <f t="shared" si="80"/>
        <v>0.74759552958096576</v>
      </c>
      <c r="AQ44" s="157">
        <f t="shared" si="80"/>
        <v>0.49073897124179594</v>
      </c>
      <c r="AR44" s="157">
        <f t="shared" si="80"/>
        <v>0.50403616605767754</v>
      </c>
      <c r="AS44" s="157">
        <f t="shared" si="80"/>
        <v>0.58903831909868365</v>
      </c>
      <c r="AT44" s="157">
        <f t="shared" si="80"/>
        <v>0.62781638402222173</v>
      </c>
      <c r="AU44" s="157">
        <f t="shared" si="80"/>
        <v>0.80701765682579585</v>
      </c>
      <c r="AV44" s="157">
        <f t="shared" si="80"/>
        <v>0.5141515159687613</v>
      </c>
      <c r="AW44" s="157">
        <f t="shared" si="80"/>
        <v>0.58931982437963137</v>
      </c>
      <c r="AX44" s="157">
        <f t="shared" si="80"/>
        <v>0.59476670304893065</v>
      </c>
      <c r="AY44" s="157">
        <f t="shared" si="80"/>
        <v>0.69580465716861817</v>
      </c>
      <c r="AZ44" s="157">
        <f t="shared" si="80"/>
        <v>0.68345714601468266</v>
      </c>
      <c r="BA44" s="157">
        <f t="shared" si="64"/>
        <v>0.78424994142089943</v>
      </c>
      <c r="BB44" s="303" t="str">
        <f t="shared" si="85"/>
        <v/>
      </c>
      <c r="BC44" s="52" t="str">
        <f t="shared" si="65"/>
        <v/>
      </c>
      <c r="BE44" s="105"/>
      <c r="BF44" s="105"/>
    </row>
    <row r="45" spans="1:58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Q45" si="90">IF(E40="","",SUM(E38:E40))</f>
        <v>486327.5499999997</v>
      </c>
      <c r="F45" s="155">
        <f t="shared" si="90"/>
        <v>616193.31000000029</v>
      </c>
      <c r="G45" s="155">
        <f t="shared" si="90"/>
        <v>416040.10999999987</v>
      </c>
      <c r="H45" s="155">
        <f t="shared" si="90"/>
        <v>460019.91999999993</v>
      </c>
      <c r="I45" s="155">
        <f t="shared" si="90"/>
        <v>456723.05999999982</v>
      </c>
      <c r="J45" s="155">
        <f t="shared" si="90"/>
        <v>688395.02</v>
      </c>
      <c r="K45" s="155">
        <f t="shared" si="90"/>
        <v>739319.47000000044</v>
      </c>
      <c r="L45" s="155">
        <f t="shared" si="90"/>
        <v>696300.05</v>
      </c>
      <c r="M45" s="155">
        <f t="shared" si="90"/>
        <v>681072.12000000011</v>
      </c>
      <c r="N45" s="155">
        <f t="shared" si="90"/>
        <v>832667.84000000032</v>
      </c>
      <c r="O45" s="155">
        <f t="shared" ref="O45" si="91">IF(O40="","",SUM(O38:O40))</f>
        <v>545444.01999999967</v>
      </c>
      <c r="P45" s="155">
        <f t="shared" si="90"/>
        <v>543606.00999999989</v>
      </c>
      <c r="Q45" s="123" t="str">
        <f t="shared" si="90"/>
        <v/>
      </c>
      <c r="R45" s="55" t="str">
        <f t="shared" si="66"/>
        <v/>
      </c>
      <c r="T45" s="110" t="s">
        <v>88</v>
      </c>
      <c r="U45" s="21">
        <f>SUM(U38:U40)</f>
        <v>25975.465999999993</v>
      </c>
      <c r="V45" s="155">
        <f>SUM(V38:V40)</f>
        <v>24593.887999999999</v>
      </c>
      <c r="W45" s="155">
        <f>IF(W40="","",SUM(W38:W40))</f>
        <v>25647.103000000003</v>
      </c>
      <c r="X45" s="155">
        <f t="shared" ref="X45:AJ45" si="92">IF(X40="","",SUM(X38:X40))</f>
        <v>34113.160000000003</v>
      </c>
      <c r="Y45" s="155">
        <f t="shared" si="92"/>
        <v>38028.200000000004</v>
      </c>
      <c r="Z45" s="155">
        <f t="shared" si="92"/>
        <v>28182.603000000003</v>
      </c>
      <c r="AA45" s="155">
        <f t="shared" si="92"/>
        <v>32795.233999999997</v>
      </c>
      <c r="AB45" s="155">
        <f t="shared" si="92"/>
        <v>38893.22</v>
      </c>
      <c r="AC45" s="155">
        <f t="shared" si="92"/>
        <v>47841.637999999999</v>
      </c>
      <c r="AD45" s="155">
        <f t="shared" si="92"/>
        <v>49159.678</v>
      </c>
      <c r="AE45" s="155">
        <f t="shared" si="92"/>
        <v>42889.164000000004</v>
      </c>
      <c r="AF45" s="155">
        <f t="shared" si="92"/>
        <v>46697.127000000022</v>
      </c>
      <c r="AG45" s="155">
        <f t="shared" si="92"/>
        <v>57895.481999999989</v>
      </c>
      <c r="AH45" s="155">
        <f t="shared" ref="AH45" si="93">IF(AH40="","",SUM(AH38:AH40))</f>
        <v>40894.995000000003</v>
      </c>
      <c r="AI45" s="155">
        <f t="shared" si="92"/>
        <v>40775.705000000002</v>
      </c>
      <c r="AJ45" s="123" t="str">
        <f t="shared" si="92"/>
        <v/>
      </c>
      <c r="AK45" s="55" t="str">
        <f t="shared" si="67"/>
        <v/>
      </c>
      <c r="AM45" s="126">
        <f t="shared" si="69"/>
        <v>0.5513245039086454</v>
      </c>
      <c r="AN45" s="158">
        <f t="shared" si="69"/>
        <v>0.5781509475921669</v>
      </c>
      <c r="AO45" s="158">
        <f t="shared" ref="AO45:AZ45" si="94">IF(W40="","",(W45/D45)*10)</f>
        <v>0.91372665805968378</v>
      </c>
      <c r="AP45" s="158">
        <f t="shared" si="94"/>
        <v>0.70144411929778661</v>
      </c>
      <c r="AQ45" s="158">
        <f t="shared" si="94"/>
        <v>0.61714723907015456</v>
      </c>
      <c r="AR45" s="158">
        <f t="shared" si="94"/>
        <v>0.67740110442716717</v>
      </c>
      <c r="AS45" s="158">
        <f t="shared" si="94"/>
        <v>0.7129089975060211</v>
      </c>
      <c r="AT45" s="158">
        <f t="shared" si="94"/>
        <v>0.85157119064669118</v>
      </c>
      <c r="AU45" s="158">
        <f t="shared" si="94"/>
        <v>0.69497362139545982</v>
      </c>
      <c r="AV45" s="158">
        <f t="shared" si="94"/>
        <v>0.66493146731277042</v>
      </c>
      <c r="AW45" s="158">
        <f t="shared" si="94"/>
        <v>0.61595807726855689</v>
      </c>
      <c r="AX45" s="158">
        <f t="shared" si="94"/>
        <v>0.68564144132048765</v>
      </c>
      <c r="AY45" s="158">
        <f t="shared" si="94"/>
        <v>0.69530104585280927</v>
      </c>
      <c r="AZ45" s="158">
        <f t="shared" si="94"/>
        <v>0.74975604279243968</v>
      </c>
      <c r="BA45" s="158">
        <f t="shared" ref="BA45" si="95">IF(AI40="","",(AI45/P45)*10)</f>
        <v>0.75009665548031768</v>
      </c>
      <c r="BB45" s="304" t="str">
        <f t="shared" si="85"/>
        <v/>
      </c>
      <c r="BC45" s="55" t="str">
        <f t="shared" si="65"/>
        <v/>
      </c>
      <c r="BE45" s="105"/>
      <c r="BF45" s="105"/>
    </row>
    <row r="46" spans="1:58" x14ac:dyDescent="0.25"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E46" s="105"/>
      <c r="BF46" s="105"/>
    </row>
    <row r="47" spans="1:58" ht="15.75" thickBot="1" x14ac:dyDescent="0.3">
      <c r="R47" s="205" t="s">
        <v>1</v>
      </c>
      <c r="AK47" s="289">
        <v>1000</v>
      </c>
      <c r="BC47" s="289" t="s">
        <v>47</v>
      </c>
      <c r="BE47" s="105"/>
      <c r="BF47" s="105"/>
    </row>
    <row r="48" spans="1:58" ht="20.100000000000001" customHeight="1" x14ac:dyDescent="0.25">
      <c r="A48" s="347" t="s">
        <v>15</v>
      </c>
      <c r="B48" s="349" t="s">
        <v>71</v>
      </c>
      <c r="C48" s="343"/>
      <c r="D48" s="343"/>
      <c r="E48" s="343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4"/>
      <c r="R48" s="352" t="str">
        <f>R26</f>
        <v>D       2025/2024</v>
      </c>
      <c r="T48" s="350" t="s">
        <v>3</v>
      </c>
      <c r="U48" s="342" t="s">
        <v>71</v>
      </c>
      <c r="V48" s="343"/>
      <c r="W48" s="343"/>
      <c r="X48" s="343"/>
      <c r="Y48" s="343"/>
      <c r="Z48" s="343"/>
      <c r="AA48" s="343"/>
      <c r="AB48" s="343"/>
      <c r="AC48" s="343"/>
      <c r="AD48" s="343"/>
      <c r="AE48" s="343"/>
      <c r="AF48" s="343"/>
      <c r="AG48" s="343"/>
      <c r="AH48" s="343"/>
      <c r="AI48" s="343"/>
      <c r="AJ48" s="344"/>
      <c r="AK48" s="352" t="str">
        <f>R48</f>
        <v>D       2025/2024</v>
      </c>
      <c r="AM48" s="342" t="s">
        <v>71</v>
      </c>
      <c r="AN48" s="343"/>
      <c r="AO48" s="343"/>
      <c r="AP48" s="343"/>
      <c r="AQ48" s="343"/>
      <c r="AR48" s="343"/>
      <c r="AS48" s="343"/>
      <c r="AT48" s="343"/>
      <c r="AU48" s="343"/>
      <c r="AV48" s="343"/>
      <c r="AW48" s="343"/>
      <c r="AX48" s="343"/>
      <c r="AY48" s="343"/>
      <c r="AZ48" s="343"/>
      <c r="BA48" s="343"/>
      <c r="BB48" s="344"/>
      <c r="BC48" s="352" t="str">
        <f>AK48</f>
        <v>D       2025/2024</v>
      </c>
      <c r="BE48" s="105"/>
      <c r="BF48" s="105"/>
    </row>
    <row r="49" spans="1:58" ht="20.100000000000001" customHeight="1" thickBot="1" x14ac:dyDescent="0.3">
      <c r="A49" s="348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5">
        <v>2024</v>
      </c>
      <c r="Q49" s="133">
        <v>2025</v>
      </c>
      <c r="R49" s="353"/>
      <c r="T49" s="351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353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2016</v>
      </c>
      <c r="AT49" s="135">
        <v>2017</v>
      </c>
      <c r="AU49" s="265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76">
        <v>2023</v>
      </c>
      <c r="BA49" s="135">
        <v>2024</v>
      </c>
      <c r="BB49" s="266">
        <v>2025</v>
      </c>
      <c r="BC49" s="353"/>
      <c r="BE49" s="105"/>
      <c r="BF49" s="105"/>
    </row>
    <row r="50" spans="1:58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4"/>
      <c r="T50" s="291"/>
      <c r="U50" s="293">
        <v>2010</v>
      </c>
      <c r="V50" s="293">
        <v>2011</v>
      </c>
      <c r="W50" s="293">
        <v>2012</v>
      </c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4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0"/>
      <c r="BA50" s="290"/>
      <c r="BB50" s="290"/>
      <c r="BC50" s="292"/>
      <c r="BE50" s="105"/>
      <c r="BF50" s="105"/>
    </row>
    <row r="51" spans="1:58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53">
        <v>206.79000000000011</v>
      </c>
      <c r="P51" s="153">
        <v>203.97000000000003</v>
      </c>
      <c r="Q51" s="112">
        <v>108.97000000000004</v>
      </c>
      <c r="R51" s="61">
        <f>IF(Q51="","",(Q51-P51)/P51)</f>
        <v>-0.46575476785801823</v>
      </c>
      <c r="T51" s="109" t="s">
        <v>73</v>
      </c>
      <c r="U51" s="39">
        <v>29.815000000000005</v>
      </c>
      <c r="V51" s="153">
        <v>149.20400000000001</v>
      </c>
      <c r="W51" s="153">
        <v>122.17799999999998</v>
      </c>
      <c r="X51" s="153">
        <v>109.56100000000001</v>
      </c>
      <c r="Y51" s="153">
        <v>97.120999999999995</v>
      </c>
      <c r="Z51" s="153">
        <v>99.907999999999987</v>
      </c>
      <c r="AA51" s="153">
        <v>68.53</v>
      </c>
      <c r="AB51" s="153">
        <v>118.282</v>
      </c>
      <c r="AC51" s="153">
        <v>104.797</v>
      </c>
      <c r="AD51" s="153">
        <v>234.49399999999994</v>
      </c>
      <c r="AE51" s="153">
        <v>210.21299999999997</v>
      </c>
      <c r="AF51" s="153">
        <v>40.800000000000004</v>
      </c>
      <c r="AG51" s="153">
        <v>115.21899999999997</v>
      </c>
      <c r="AH51" s="153">
        <v>180.49199999999996</v>
      </c>
      <c r="AI51" s="153">
        <v>257.77999999999992</v>
      </c>
      <c r="AJ51" s="112">
        <v>323.50799999999992</v>
      </c>
      <c r="AK51" s="61">
        <f>IF(AJ51="","",(AJ51-AI51)/AI51)</f>
        <v>0.25497711226627368</v>
      </c>
      <c r="AM51" s="124">
        <f t="shared" ref="AM51:AM60" si="96">(U51/B51)*10</f>
        <v>3.1291981528127626</v>
      </c>
      <c r="AN51" s="156">
        <f t="shared" ref="AN51:AN60" si="97">(V51/C51)*10</f>
        <v>2.9131733604076775</v>
      </c>
      <c r="AO51" s="156">
        <f t="shared" ref="AO51:AO60" si="98">(W51/D51)*10</f>
        <v>3.7092200734691394</v>
      </c>
      <c r="AP51" s="156">
        <f t="shared" ref="AP51:AP60" si="99">(X51/E51)*10</f>
        <v>0.99862366924310941</v>
      </c>
      <c r="AQ51" s="156">
        <f t="shared" ref="AQ51:AQ60" si="100">(Y51/F51)*10</f>
        <v>2.6979554419689982</v>
      </c>
      <c r="AR51" s="156">
        <f t="shared" ref="AR51:AR60" si="101">(Z51/G51)*10</f>
        <v>5.3501124558209252</v>
      </c>
      <c r="AS51" s="156">
        <f t="shared" ref="AS51:AS60" si="102">(AA51/H51)*10</f>
        <v>6.6463000678886637</v>
      </c>
      <c r="AT51" s="156">
        <f t="shared" ref="AT51:AT60" si="103">(AB51/I51)*10</f>
        <v>6.0035529387879389</v>
      </c>
      <c r="AU51" s="156">
        <f t="shared" ref="AU51:AU60" si="104">(AC51/J51)*10</f>
        <v>6.99346012679346</v>
      </c>
      <c r="AV51" s="156">
        <f t="shared" ref="AV51:AV60" si="105">(AD51/K51)*10</f>
        <v>33.427512473271541</v>
      </c>
      <c r="AW51" s="156">
        <f t="shared" ref="AW51:AW60" si="106">(AE51/L51)*10</f>
        <v>6.2628631014449567</v>
      </c>
      <c r="AX51" s="156">
        <f t="shared" ref="AX51:AX60" si="107">(AF51/M51)*10</f>
        <v>8.8695652173913047</v>
      </c>
      <c r="AY51" s="156">
        <f t="shared" ref="AY51:AY60" si="108">(AG51/N51)*10</f>
        <v>7.1796485543369828</v>
      </c>
      <c r="AZ51" s="156">
        <f t="shared" ref="AZ51:AZ60" si="109">(AH51/O51)*10</f>
        <v>8.7282750616567473</v>
      </c>
      <c r="BA51" s="156">
        <f t="shared" ref="BA51:BA60" si="110">(AI51/P51)*10</f>
        <v>12.638133058783147</v>
      </c>
      <c r="BB51" s="156">
        <f>(AJ51/Q51)*10</f>
        <v>29.687803982747525</v>
      </c>
      <c r="BC51" s="61">
        <f t="shared" ref="BC51:BC67" si="111">IF(BB51="","",(BB51-BA51)/BA51)</f>
        <v>1.349065628970834</v>
      </c>
      <c r="BE51" s="105"/>
      <c r="BF51" s="105"/>
    </row>
    <row r="52" spans="1:58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54">
        <v>568.10999999999979</v>
      </c>
      <c r="P52" s="154">
        <v>49.390000000000029</v>
      </c>
      <c r="Q52" s="119">
        <v>183.09000000000009</v>
      </c>
      <c r="R52" s="52">
        <f t="shared" ref="R52:R67" si="112">IF(Q52="","",(Q52-P52)/P52)</f>
        <v>2.7070257137072273</v>
      </c>
      <c r="T52" s="109" t="s">
        <v>74</v>
      </c>
      <c r="U52" s="19">
        <v>106.98100000000001</v>
      </c>
      <c r="V52" s="154">
        <v>32.087000000000003</v>
      </c>
      <c r="W52" s="154">
        <v>68.099000000000004</v>
      </c>
      <c r="X52" s="154">
        <v>95.572999999999993</v>
      </c>
      <c r="Y52" s="154">
        <v>79.214999999999989</v>
      </c>
      <c r="Z52" s="154">
        <v>14.875999999999999</v>
      </c>
      <c r="AA52" s="154">
        <v>102.047</v>
      </c>
      <c r="AB52" s="154">
        <v>223.39400000000003</v>
      </c>
      <c r="AC52" s="154">
        <v>153.98099999999999</v>
      </c>
      <c r="AD52" s="154">
        <v>117.78500000000003</v>
      </c>
      <c r="AE52" s="154">
        <v>729.51499999999999</v>
      </c>
      <c r="AF52" s="154">
        <v>150.46800000000002</v>
      </c>
      <c r="AG52" s="154">
        <v>405.61700000000002</v>
      </c>
      <c r="AH52" s="154">
        <v>458.54100000000022</v>
      </c>
      <c r="AI52" s="154">
        <v>72.683000000000007</v>
      </c>
      <c r="AJ52" s="119">
        <v>161.68400000000003</v>
      </c>
      <c r="AK52" s="52">
        <f t="shared" ref="AK52:AK67" si="113">IF(AJ52="","",(AJ52-AI52)/AI52)</f>
        <v>1.2245091699572117</v>
      </c>
      <c r="AM52" s="125">
        <f t="shared" si="96"/>
        <v>3.3315997633209804</v>
      </c>
      <c r="AN52" s="157">
        <f t="shared" si="97"/>
        <v>3.1895626242544735</v>
      </c>
      <c r="AO52" s="157">
        <f t="shared" si="98"/>
        <v>6.7820934169903389</v>
      </c>
      <c r="AP52" s="157">
        <f t="shared" si="99"/>
        <v>2.4992939330543926</v>
      </c>
      <c r="AQ52" s="157">
        <f t="shared" si="100"/>
        <v>7.2508009153318067</v>
      </c>
      <c r="AR52" s="157">
        <f t="shared" si="101"/>
        <v>2.9823576583801121</v>
      </c>
      <c r="AS52" s="157">
        <f t="shared" si="102"/>
        <v>9.3569594718503577</v>
      </c>
      <c r="AT52" s="157">
        <f t="shared" si="103"/>
        <v>4.8649578605805885</v>
      </c>
      <c r="AU52" s="157">
        <f t="shared" si="104"/>
        <v>7.3313812312526778</v>
      </c>
      <c r="AV52" s="157">
        <f t="shared" si="105"/>
        <v>5.4228821362799273</v>
      </c>
      <c r="AW52" s="157">
        <f t="shared" si="106"/>
        <v>37.576748738024108</v>
      </c>
      <c r="AX52" s="157">
        <f t="shared" si="107"/>
        <v>16.45358119190815</v>
      </c>
      <c r="AY52" s="157">
        <f t="shared" si="108"/>
        <v>11.312703946450993</v>
      </c>
      <c r="AZ52" s="157">
        <f t="shared" si="109"/>
        <v>8.0713418176057523</v>
      </c>
      <c r="BA52" s="157">
        <f t="shared" si="110"/>
        <v>14.716136869811695</v>
      </c>
      <c r="BB52" s="303">
        <f>IF(AJ52="","",(AJ52/Q52)*10)</f>
        <v>8.8308482167240125</v>
      </c>
      <c r="BC52" s="52">
        <f t="shared" si="111"/>
        <v>-0.39992076080514122</v>
      </c>
      <c r="BE52" s="105"/>
      <c r="BF52" s="105"/>
    </row>
    <row r="53" spans="1:58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121.94999999999999</v>
      </c>
      <c r="P53" s="154">
        <v>156.97000000000008</v>
      </c>
      <c r="Q53" s="119"/>
      <c r="R53" s="52" t="str">
        <f t="shared" si="112"/>
        <v/>
      </c>
      <c r="T53" s="109" t="s">
        <v>75</v>
      </c>
      <c r="U53" s="19">
        <v>39.945</v>
      </c>
      <c r="V53" s="154">
        <v>210.15600000000001</v>
      </c>
      <c r="W53" s="154">
        <v>21.706999999999997</v>
      </c>
      <c r="X53" s="154">
        <v>27.781999999999996</v>
      </c>
      <c r="Y53" s="154">
        <v>90.24</v>
      </c>
      <c r="Z53" s="154">
        <v>14.796000000000001</v>
      </c>
      <c r="AA53" s="154">
        <v>59.37299999999999</v>
      </c>
      <c r="AB53" s="154">
        <v>51.395000000000003</v>
      </c>
      <c r="AC53" s="154">
        <v>48.673000000000002</v>
      </c>
      <c r="AD53" s="154">
        <v>73.152999999999977</v>
      </c>
      <c r="AE53" s="154">
        <v>92.289999999999978</v>
      </c>
      <c r="AF53" s="154">
        <v>189.25800000000004</v>
      </c>
      <c r="AG53" s="154">
        <v>111.53900000000003</v>
      </c>
      <c r="AH53" s="154">
        <v>263.25999999999993</v>
      </c>
      <c r="AI53" s="154">
        <v>307.31999999999994</v>
      </c>
      <c r="AJ53" s="119"/>
      <c r="AK53" s="52" t="str">
        <f t="shared" si="113"/>
        <v/>
      </c>
      <c r="AM53" s="125">
        <f t="shared" si="96"/>
        <v>4.2296696315120714</v>
      </c>
      <c r="AN53" s="157">
        <f t="shared" si="97"/>
        <v>5.1006261831949908</v>
      </c>
      <c r="AO53" s="157">
        <f t="shared" si="98"/>
        <v>10.416026871401151</v>
      </c>
      <c r="AP53" s="157">
        <f t="shared" si="99"/>
        <v>2.8028652138821637</v>
      </c>
      <c r="AQ53" s="157">
        <f t="shared" si="100"/>
        <v>5.8612626656274349</v>
      </c>
      <c r="AR53" s="157">
        <f t="shared" si="101"/>
        <v>7.3980000000000024</v>
      </c>
      <c r="AS53" s="157">
        <f t="shared" si="102"/>
        <v>9.0040946314831647</v>
      </c>
      <c r="AT53" s="157">
        <f t="shared" si="103"/>
        <v>19.889705882352938</v>
      </c>
      <c r="AU53" s="157">
        <f t="shared" si="104"/>
        <v>138.27556818181819</v>
      </c>
      <c r="AV53" s="157">
        <f t="shared" si="105"/>
        <v>19.512670045345423</v>
      </c>
      <c r="AW53" s="157">
        <f t="shared" si="106"/>
        <v>6.7463450292397624</v>
      </c>
      <c r="AX53" s="157">
        <f t="shared" si="107"/>
        <v>6.6250568838169945</v>
      </c>
      <c r="AY53" s="157">
        <f t="shared" si="108"/>
        <v>11.178492683904595</v>
      </c>
      <c r="AZ53" s="157">
        <f t="shared" si="109"/>
        <v>21.58753587535875</v>
      </c>
      <c r="BA53" s="157">
        <f t="shared" si="110"/>
        <v>19.578263362425929</v>
      </c>
      <c r="BB53" s="303" t="str">
        <f t="shared" ref="BB53:BB63" si="114">IF(AJ53="","",(AJ53/Q53)*10)</f>
        <v/>
      </c>
      <c r="BC53" s="52" t="str">
        <f t="shared" si="111"/>
        <v/>
      </c>
      <c r="BE53" s="105"/>
      <c r="BF53" s="105"/>
    </row>
    <row r="54" spans="1:58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54">
        <v>18.09</v>
      </c>
      <c r="Q54" s="119"/>
      <c r="R54" s="52" t="str">
        <f t="shared" si="112"/>
        <v/>
      </c>
      <c r="T54" s="109" t="s">
        <v>76</v>
      </c>
      <c r="U54" s="19">
        <v>85.614000000000019</v>
      </c>
      <c r="V54" s="154">
        <v>92.996999999999986</v>
      </c>
      <c r="W54" s="154">
        <v>30.552</v>
      </c>
      <c r="X54" s="154">
        <v>154.78400000000005</v>
      </c>
      <c r="Y54" s="154">
        <v>82.786999999999978</v>
      </c>
      <c r="Z54" s="154">
        <v>74.756</v>
      </c>
      <c r="AA54" s="154">
        <v>80.057000000000002</v>
      </c>
      <c r="AB54" s="154">
        <v>55.018000000000008</v>
      </c>
      <c r="AC54" s="154">
        <v>24.623000000000001</v>
      </c>
      <c r="AD54" s="154">
        <v>122.39999999999998</v>
      </c>
      <c r="AE54" s="154">
        <v>30.440999999999995</v>
      </c>
      <c r="AF54" s="154">
        <v>199.78800000000004</v>
      </c>
      <c r="AG54" s="154">
        <v>163.68800000000005</v>
      </c>
      <c r="AH54" s="154">
        <v>230.74799999999999</v>
      </c>
      <c r="AI54" s="154">
        <v>76.34099999999998</v>
      </c>
      <c r="AJ54" s="119"/>
      <c r="AK54" s="52" t="str">
        <f t="shared" si="113"/>
        <v/>
      </c>
      <c r="AM54" s="125">
        <f t="shared" si="96"/>
        <v>1.9038025350233492</v>
      </c>
      <c r="AN54" s="157">
        <f t="shared" si="97"/>
        <v>4.6260259662736889</v>
      </c>
      <c r="AO54" s="157">
        <f t="shared" si="98"/>
        <v>9.4911463187325236</v>
      </c>
      <c r="AP54" s="157">
        <f t="shared" si="99"/>
        <v>3.5672735653376373</v>
      </c>
      <c r="AQ54" s="157">
        <f t="shared" si="100"/>
        <v>7.1325062462307205</v>
      </c>
      <c r="AR54" s="157">
        <f t="shared" si="101"/>
        <v>7.2904232494636236</v>
      </c>
      <c r="AS54" s="157">
        <f t="shared" si="102"/>
        <v>7.5840280409245917</v>
      </c>
      <c r="AT54" s="157">
        <f t="shared" si="103"/>
        <v>53.003853564547221</v>
      </c>
      <c r="AU54" s="157">
        <f t="shared" si="104"/>
        <v>12.177546983184966</v>
      </c>
      <c r="AV54" s="157">
        <f t="shared" si="105"/>
        <v>4.5491711885824735</v>
      </c>
      <c r="AW54" s="157">
        <f t="shared" si="106"/>
        <v>26.355844155844153</v>
      </c>
      <c r="AX54" s="157">
        <f t="shared" si="107"/>
        <v>8.7281782437745736</v>
      </c>
      <c r="AY54" s="157">
        <f t="shared" si="108"/>
        <v>20.173527236874541</v>
      </c>
      <c r="AZ54" s="157">
        <f t="shared" si="109"/>
        <v>9.0146501543149551</v>
      </c>
      <c r="BA54" s="157">
        <f t="shared" si="110"/>
        <v>42.200663349917072</v>
      </c>
      <c r="BB54" s="303" t="str">
        <f t="shared" si="114"/>
        <v/>
      </c>
      <c r="BC54" s="52" t="str">
        <f t="shared" si="111"/>
        <v/>
      </c>
      <c r="BE54" s="105"/>
      <c r="BF54" s="105"/>
    </row>
    <row r="55" spans="1:58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54">
        <v>68.369999999999976</v>
      </c>
      <c r="Q55" s="119"/>
      <c r="R55" s="52" t="str">
        <f t="shared" si="112"/>
        <v/>
      </c>
      <c r="T55" s="109" t="s">
        <v>77</v>
      </c>
      <c r="U55" s="19">
        <v>36.316000000000003</v>
      </c>
      <c r="V55" s="154">
        <v>16.928000000000001</v>
      </c>
      <c r="W55" s="154">
        <v>146.25000000000003</v>
      </c>
      <c r="X55" s="154">
        <v>10.174000000000001</v>
      </c>
      <c r="Y55" s="154">
        <v>189.64499999999995</v>
      </c>
      <c r="Z55" s="154">
        <v>141.92499999999998</v>
      </c>
      <c r="AA55" s="154">
        <v>147.154</v>
      </c>
      <c r="AB55" s="154">
        <v>82.36399999999999</v>
      </c>
      <c r="AC55" s="154">
        <v>196.86600000000001</v>
      </c>
      <c r="AD55" s="154">
        <v>168.61099999999996</v>
      </c>
      <c r="AE55" s="154">
        <v>50.588999999999999</v>
      </c>
      <c r="AF55" s="154">
        <v>769.01500000000044</v>
      </c>
      <c r="AG55" s="154">
        <v>338.37599999999992</v>
      </c>
      <c r="AH55" s="154">
        <v>278.40999999999997</v>
      </c>
      <c r="AI55" s="154">
        <v>147.01199999999997</v>
      </c>
      <c r="AJ55" s="119"/>
      <c r="AK55" s="52" t="str">
        <f t="shared" si="113"/>
        <v/>
      </c>
      <c r="AM55" s="125">
        <f t="shared" si="96"/>
        <v>3.1543472596195605</v>
      </c>
      <c r="AN55" s="157">
        <f t="shared" si="97"/>
        <v>1.9260439185345319</v>
      </c>
      <c r="AO55" s="157">
        <f t="shared" si="98"/>
        <v>3.7971232734448042</v>
      </c>
      <c r="AP55" s="157">
        <f t="shared" si="99"/>
        <v>23.995283018867926</v>
      </c>
      <c r="AQ55" s="157">
        <f t="shared" si="100"/>
        <v>1.7330256785159459</v>
      </c>
      <c r="AR55" s="157">
        <f t="shared" si="101"/>
        <v>3.9895710350255804</v>
      </c>
      <c r="AS55" s="157">
        <f t="shared" si="102"/>
        <v>5.7120565173511375</v>
      </c>
      <c r="AT55" s="157">
        <f t="shared" si="103"/>
        <v>34.870448772226915</v>
      </c>
      <c r="AU55" s="157">
        <f t="shared" si="104"/>
        <v>6.7623660346248968</v>
      </c>
      <c r="AV55" s="157">
        <f t="shared" si="105"/>
        <v>4.0124458616914946</v>
      </c>
      <c r="AW55" s="157">
        <f t="shared" si="106"/>
        <v>4.7523720056364498</v>
      </c>
      <c r="AX55" s="157">
        <f t="shared" si="107"/>
        <v>27.779323050247466</v>
      </c>
      <c r="AY55" s="157">
        <f t="shared" si="108"/>
        <v>6.6202848646110501</v>
      </c>
      <c r="AZ55" s="157">
        <f t="shared" si="109"/>
        <v>24.428358339914013</v>
      </c>
      <c r="BA55" s="157">
        <f t="shared" si="110"/>
        <v>21.502413339183857</v>
      </c>
      <c r="BB55" s="303" t="str">
        <f t="shared" si="114"/>
        <v/>
      </c>
      <c r="BC55" s="52" t="str">
        <f t="shared" si="111"/>
        <v/>
      </c>
      <c r="BE55" s="105"/>
      <c r="BF55" s="105"/>
    </row>
    <row r="56" spans="1:58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54">
        <v>203.94000000000005</v>
      </c>
      <c r="Q56" s="119"/>
      <c r="R56" s="52" t="str">
        <f t="shared" si="112"/>
        <v/>
      </c>
      <c r="T56" s="109" t="s">
        <v>78</v>
      </c>
      <c r="U56" s="19">
        <v>50.512</v>
      </c>
      <c r="V56" s="154">
        <v>76.984999999999985</v>
      </c>
      <c r="W56" s="154">
        <v>140.74100000000001</v>
      </c>
      <c r="X56" s="154">
        <v>108.19399999999999</v>
      </c>
      <c r="Y56" s="154">
        <v>2.327</v>
      </c>
      <c r="Z56" s="154">
        <v>108.241</v>
      </c>
      <c r="AA56" s="154">
        <v>89.242999999999995</v>
      </c>
      <c r="AB56" s="154">
        <v>81.237000000000023</v>
      </c>
      <c r="AC56" s="154">
        <v>251.595</v>
      </c>
      <c r="AD56" s="154">
        <v>116.065</v>
      </c>
      <c r="AE56" s="154">
        <v>70.181000000000012</v>
      </c>
      <c r="AF56" s="154">
        <v>156.5320000000001</v>
      </c>
      <c r="AG56" s="154">
        <v>262.81200000000013</v>
      </c>
      <c r="AH56" s="154">
        <v>150.63999999999999</v>
      </c>
      <c r="AI56" s="154">
        <v>240.67999999999998</v>
      </c>
      <c r="AJ56" s="119"/>
      <c r="AK56" s="52" t="str">
        <f t="shared" si="113"/>
        <v/>
      </c>
      <c r="AM56" s="125">
        <f t="shared" si="96"/>
        <v>5.7602919375071266</v>
      </c>
      <c r="AN56" s="157">
        <f t="shared" si="97"/>
        <v>3.9711647580728346</v>
      </c>
      <c r="AO56" s="157">
        <f t="shared" si="98"/>
        <v>1.8513680610365695</v>
      </c>
      <c r="AP56" s="157">
        <f t="shared" si="99"/>
        <v>5.3728956646968253</v>
      </c>
      <c r="AQ56" s="157">
        <f t="shared" si="100"/>
        <v>28.036144578313255</v>
      </c>
      <c r="AR56" s="157">
        <f t="shared" si="101"/>
        <v>3.4592841163310957</v>
      </c>
      <c r="AS56" s="157">
        <f t="shared" si="102"/>
        <v>1.1073569008946409</v>
      </c>
      <c r="AT56" s="157">
        <f t="shared" si="103"/>
        <v>8.3081407240744571</v>
      </c>
      <c r="AU56" s="157">
        <f t="shared" si="104"/>
        <v>6.629818967561727</v>
      </c>
      <c r="AV56" s="157">
        <f t="shared" si="105"/>
        <v>5.6594987322020671</v>
      </c>
      <c r="AW56" s="157">
        <f t="shared" si="106"/>
        <v>9.3004240657301924</v>
      </c>
      <c r="AX56" s="157">
        <f t="shared" si="107"/>
        <v>19.322552771262814</v>
      </c>
      <c r="AY56" s="157">
        <f t="shared" si="108"/>
        <v>20.461849890999698</v>
      </c>
      <c r="AZ56" s="157">
        <f t="shared" si="109"/>
        <v>18.740980343368989</v>
      </c>
      <c r="BA56" s="157">
        <f t="shared" si="110"/>
        <v>11.801510248112185</v>
      </c>
      <c r="BB56" s="303" t="str">
        <f t="shared" si="114"/>
        <v/>
      </c>
      <c r="BC56" s="52" t="str">
        <f t="shared" si="111"/>
        <v/>
      </c>
      <c r="BE56" s="105"/>
      <c r="BF56" s="105"/>
    </row>
    <row r="57" spans="1:58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54">
        <v>140.32000000000005</v>
      </c>
      <c r="Q57" s="119"/>
      <c r="R57" s="52" t="str">
        <f t="shared" si="112"/>
        <v/>
      </c>
      <c r="T57" s="109" t="s">
        <v>79</v>
      </c>
      <c r="U57" s="19">
        <v>101.88200000000002</v>
      </c>
      <c r="V57" s="154">
        <v>208.25</v>
      </c>
      <c r="W57" s="154">
        <v>120.58900000000001</v>
      </c>
      <c r="X57" s="154">
        <v>63.236000000000004</v>
      </c>
      <c r="Y57" s="154">
        <v>133.27200000000002</v>
      </c>
      <c r="Z57" s="154">
        <v>88.903999999999996</v>
      </c>
      <c r="AA57" s="154">
        <v>66.512999999999991</v>
      </c>
      <c r="AB57" s="154">
        <v>161.839</v>
      </c>
      <c r="AC57" s="154">
        <v>69.402000000000001</v>
      </c>
      <c r="AD57" s="154">
        <v>109.84300000000002</v>
      </c>
      <c r="AE57" s="154">
        <v>111.27</v>
      </c>
      <c r="AF57" s="154">
        <v>115.04100000000001</v>
      </c>
      <c r="AG57" s="154">
        <v>124.31800000000001</v>
      </c>
      <c r="AH57" s="154">
        <v>127.58</v>
      </c>
      <c r="AI57" s="154">
        <v>177.48399999999995</v>
      </c>
      <c r="AJ57" s="119"/>
      <c r="AK57" s="52" t="str">
        <f t="shared" si="113"/>
        <v/>
      </c>
      <c r="AM57" s="125">
        <f t="shared" si="96"/>
        <v>3.3602242744063329</v>
      </c>
      <c r="AN57" s="157">
        <f t="shared" si="97"/>
        <v>8.6770833333333339</v>
      </c>
      <c r="AO57" s="157">
        <f t="shared" si="98"/>
        <v>4.960264900662251</v>
      </c>
      <c r="AP57" s="157">
        <f t="shared" si="99"/>
        <v>2.6307775512751173</v>
      </c>
      <c r="AQ57" s="157">
        <f t="shared" si="100"/>
        <v>9.8741942653923065</v>
      </c>
      <c r="AR57" s="157">
        <f t="shared" si="101"/>
        <v>2.636536180308422</v>
      </c>
      <c r="AS57" s="157">
        <f t="shared" si="102"/>
        <v>7.8259795270031765</v>
      </c>
      <c r="AT57" s="157">
        <f t="shared" si="103"/>
        <v>9.4114328913700831</v>
      </c>
      <c r="AU57" s="157">
        <f t="shared" si="104"/>
        <v>16.453769559032718</v>
      </c>
      <c r="AV57" s="157">
        <f t="shared" si="105"/>
        <v>6.2131907913343545</v>
      </c>
      <c r="AW57" s="157">
        <f t="shared" si="106"/>
        <v>3.8524391510577165</v>
      </c>
      <c r="AX57" s="157">
        <f t="shared" si="107"/>
        <v>12.605851413543723</v>
      </c>
      <c r="AY57" s="157">
        <f t="shared" si="108"/>
        <v>4.0218045356022127</v>
      </c>
      <c r="AZ57" s="157">
        <f t="shared" si="109"/>
        <v>11.735810872964771</v>
      </c>
      <c r="BA57" s="157">
        <f t="shared" si="110"/>
        <v>12.648517673888247</v>
      </c>
      <c r="BB57" s="303" t="str">
        <f t="shared" si="114"/>
        <v/>
      </c>
      <c r="BC57" s="52" t="str">
        <f t="shared" si="111"/>
        <v/>
      </c>
      <c r="BE57" s="105"/>
      <c r="BF57" s="105"/>
    </row>
    <row r="58" spans="1:58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54">
        <v>298.74999999999977</v>
      </c>
      <c r="Q58" s="119"/>
      <c r="R58" s="52" t="str">
        <f t="shared" si="112"/>
        <v/>
      </c>
      <c r="T58" s="109" t="s">
        <v>80</v>
      </c>
      <c r="U58" s="19">
        <v>248.68200000000002</v>
      </c>
      <c r="V58" s="154">
        <v>13.135</v>
      </c>
      <c r="W58" s="154">
        <v>170.39499999999998</v>
      </c>
      <c r="X58" s="154">
        <v>85.355999999999995</v>
      </c>
      <c r="Y58" s="154">
        <v>57.158000000000001</v>
      </c>
      <c r="Z58" s="154">
        <v>62.073999999999998</v>
      </c>
      <c r="AA58" s="154">
        <v>182.14699999999996</v>
      </c>
      <c r="AB58" s="154">
        <v>90.742000000000004</v>
      </c>
      <c r="AC58" s="154">
        <v>92.774000000000001</v>
      </c>
      <c r="AD58" s="154">
        <v>20.315999999999999</v>
      </c>
      <c r="AE58" s="154">
        <v>52.984999999999999</v>
      </c>
      <c r="AF58" s="154">
        <v>98.681000000000012</v>
      </c>
      <c r="AG58" s="154">
        <v>194.059</v>
      </c>
      <c r="AH58" s="154">
        <v>53.199000000000005</v>
      </c>
      <c r="AI58" s="154">
        <v>229.73099999999991</v>
      </c>
      <c r="AJ58" s="119"/>
      <c r="AK58" s="52" t="str">
        <f t="shared" si="113"/>
        <v/>
      </c>
      <c r="AM58" s="125">
        <f t="shared" si="96"/>
        <v>3.3921512460613008</v>
      </c>
      <c r="AN58" s="157">
        <f t="shared" si="97"/>
        <v>6.9131578947368419</v>
      </c>
      <c r="AO58" s="157">
        <f t="shared" si="98"/>
        <v>2.1921112554836548</v>
      </c>
      <c r="AP58" s="157">
        <f t="shared" si="99"/>
        <v>4.2767812406052705</v>
      </c>
      <c r="AQ58" s="157">
        <f t="shared" si="100"/>
        <v>5.0834222696549265</v>
      </c>
      <c r="AR58" s="157">
        <f t="shared" si="101"/>
        <v>1.8476054409619906</v>
      </c>
      <c r="AS58" s="157">
        <f t="shared" si="102"/>
        <v>8.7185046907907306</v>
      </c>
      <c r="AT58" s="157">
        <f t="shared" si="103"/>
        <v>5.8071163445539478</v>
      </c>
      <c r="AU58" s="157">
        <f t="shared" si="104"/>
        <v>8.9845051326748013</v>
      </c>
      <c r="AV58" s="157">
        <f t="shared" si="105"/>
        <v>69.814432989690744</v>
      </c>
      <c r="AW58" s="157">
        <f t="shared" si="106"/>
        <v>10.103928299008389</v>
      </c>
      <c r="AX58" s="157">
        <f t="shared" si="107"/>
        <v>20.221516393442624</v>
      </c>
      <c r="AY58" s="157">
        <f t="shared" si="108"/>
        <v>8.7912929238017519</v>
      </c>
      <c r="AZ58" s="157">
        <f t="shared" si="109"/>
        <v>91.880829015544094</v>
      </c>
      <c r="BA58" s="157">
        <f t="shared" si="110"/>
        <v>7.6897405857740617</v>
      </c>
      <c r="BB58" s="303" t="str">
        <f t="shared" si="114"/>
        <v/>
      </c>
      <c r="BC58" s="52" t="str">
        <f t="shared" si="111"/>
        <v/>
      </c>
      <c r="BE58" s="105"/>
      <c r="BF58" s="105"/>
    </row>
    <row r="59" spans="1:58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54">
        <v>289.97999999999973</v>
      </c>
      <c r="Q59" s="119"/>
      <c r="R59" s="52" t="str">
        <f t="shared" si="112"/>
        <v/>
      </c>
      <c r="T59" s="109" t="s">
        <v>81</v>
      </c>
      <c r="U59" s="19">
        <v>26.283999999999999</v>
      </c>
      <c r="V59" s="154">
        <v>140.136</v>
      </c>
      <c r="W59" s="154">
        <v>62.427000000000007</v>
      </c>
      <c r="X59" s="154">
        <v>148.22899999999998</v>
      </c>
      <c r="Y59" s="154">
        <v>99.02600000000001</v>
      </c>
      <c r="Z59" s="154">
        <v>189.15099999999995</v>
      </c>
      <c r="AA59" s="154">
        <v>114.91000000000001</v>
      </c>
      <c r="AB59" s="154">
        <v>15.391</v>
      </c>
      <c r="AC59" s="154">
        <v>141.86099999999999</v>
      </c>
      <c r="AD59" s="154">
        <v>88.779999999999987</v>
      </c>
      <c r="AE59" s="154">
        <v>72.782000000000011</v>
      </c>
      <c r="AF59" s="154">
        <v>256.71899999999999</v>
      </c>
      <c r="AG59" s="154">
        <v>308.47400000000005</v>
      </c>
      <c r="AH59" s="154">
        <v>368.83200000000011</v>
      </c>
      <c r="AI59" s="154">
        <v>156.05799999999999</v>
      </c>
      <c r="AJ59" s="119"/>
      <c r="AK59" s="52" t="str">
        <f t="shared" si="113"/>
        <v/>
      </c>
      <c r="AM59" s="125">
        <f t="shared" si="96"/>
        <v>3.485479379392654</v>
      </c>
      <c r="AN59" s="157">
        <f t="shared" si="97"/>
        <v>6.9185880029622302</v>
      </c>
      <c r="AO59" s="157">
        <f t="shared" si="98"/>
        <v>4.9439296745070092</v>
      </c>
      <c r="AP59" s="157">
        <f t="shared" si="99"/>
        <v>7.6914176006641757</v>
      </c>
      <c r="AQ59" s="157">
        <f t="shared" si="100"/>
        <v>5.3903434761308588</v>
      </c>
      <c r="AR59" s="157">
        <f t="shared" si="101"/>
        <v>3.7363160493827152</v>
      </c>
      <c r="AS59" s="157">
        <f t="shared" si="102"/>
        <v>4.120262469073829</v>
      </c>
      <c r="AT59" s="157">
        <f t="shared" si="103"/>
        <v>59.42471042471044</v>
      </c>
      <c r="AU59" s="157">
        <f t="shared" si="104"/>
        <v>4.9669479359966386</v>
      </c>
      <c r="AV59" s="157">
        <f t="shared" si="105"/>
        <v>27.640099626400993</v>
      </c>
      <c r="AW59" s="157">
        <f t="shared" si="106"/>
        <v>6.7018416206261495</v>
      </c>
      <c r="AX59" s="157">
        <f t="shared" si="107"/>
        <v>7.1731258207829196</v>
      </c>
      <c r="AY59" s="157">
        <f t="shared" si="108"/>
        <v>7.449803173376484</v>
      </c>
      <c r="AZ59" s="157">
        <f t="shared" si="109"/>
        <v>13.273545182999245</v>
      </c>
      <c r="BA59" s="157">
        <f t="shared" si="110"/>
        <v>5.381681495275541</v>
      </c>
      <c r="BB59" s="303" t="str">
        <f t="shared" si="114"/>
        <v/>
      </c>
      <c r="BC59" s="52" t="str">
        <f t="shared" si="111"/>
        <v/>
      </c>
      <c r="BE59" s="105"/>
      <c r="BF59" s="105"/>
    </row>
    <row r="60" spans="1:58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50.90000000000002</v>
      </c>
      <c r="P60" s="154">
        <v>220.96</v>
      </c>
      <c r="Q60" s="119"/>
      <c r="R60" s="52" t="str">
        <f t="shared" si="112"/>
        <v/>
      </c>
      <c r="T60" s="109" t="s">
        <v>82</v>
      </c>
      <c r="U60" s="19">
        <v>80.941000000000003</v>
      </c>
      <c r="V60" s="154">
        <v>133.739</v>
      </c>
      <c r="W60" s="154">
        <v>0.89600000000000013</v>
      </c>
      <c r="X60" s="154">
        <v>99.911000000000001</v>
      </c>
      <c r="Y60" s="154">
        <v>62.055999999999997</v>
      </c>
      <c r="Z60" s="154">
        <v>42.978000000000009</v>
      </c>
      <c r="AA60" s="154">
        <v>73.328000000000003</v>
      </c>
      <c r="AB60" s="154">
        <v>7.7379999999999995</v>
      </c>
      <c r="AC60" s="154">
        <v>45.496000000000002</v>
      </c>
      <c r="AD60" s="154">
        <v>116.032</v>
      </c>
      <c r="AE60" s="154">
        <v>123.81899999999997</v>
      </c>
      <c r="AF60" s="154">
        <v>149.98599999999999</v>
      </c>
      <c r="AG60" s="154">
        <v>319.26399999999995</v>
      </c>
      <c r="AH60" s="154">
        <v>57.844000000000001</v>
      </c>
      <c r="AI60" s="154">
        <v>148.756</v>
      </c>
      <c r="AJ60" s="119"/>
      <c r="AK60" s="52" t="str">
        <f t="shared" si="113"/>
        <v/>
      </c>
      <c r="AM60" s="125">
        <f t="shared" si="96"/>
        <v>3.3624543037554004</v>
      </c>
      <c r="AN60" s="157">
        <f t="shared" si="97"/>
        <v>4.4061213059664608</v>
      </c>
      <c r="AO60" s="157">
        <f t="shared" si="98"/>
        <v>6.4000000000000012</v>
      </c>
      <c r="AP60" s="157">
        <f t="shared" si="99"/>
        <v>5.0130958354239841</v>
      </c>
      <c r="AQ60" s="157">
        <f t="shared" si="100"/>
        <v>3.816247463255642</v>
      </c>
      <c r="AR60" s="157">
        <f t="shared" si="101"/>
        <v>1.6204049315688276</v>
      </c>
      <c r="AS60" s="157">
        <f t="shared" si="102"/>
        <v>9.7914274268927759</v>
      </c>
      <c r="AT60" s="157">
        <f t="shared" si="103"/>
        <v>28.659259259259258</v>
      </c>
      <c r="AU60" s="157">
        <f t="shared" si="104"/>
        <v>1.8691097325500186</v>
      </c>
      <c r="AV60" s="157">
        <f t="shared" si="105"/>
        <v>7.1277105473309144</v>
      </c>
      <c r="AW60" s="157">
        <f t="shared" si="106"/>
        <v>7.5646994134897314</v>
      </c>
      <c r="AX60" s="157">
        <f t="shared" si="107"/>
        <v>9.2515420676042428</v>
      </c>
      <c r="AY60" s="157">
        <f t="shared" si="108"/>
        <v>19.24436407474381</v>
      </c>
      <c r="AZ60" s="157">
        <f t="shared" si="109"/>
        <v>11.364243614931233</v>
      </c>
      <c r="BA60" s="157">
        <f t="shared" si="110"/>
        <v>6.7322592324402608</v>
      </c>
      <c r="BB60" s="303" t="str">
        <f t="shared" si="114"/>
        <v/>
      </c>
      <c r="BC60" s="52" t="str">
        <f t="shared" si="111"/>
        <v/>
      </c>
      <c r="BE60" s="105"/>
      <c r="BF60" s="105"/>
    </row>
    <row r="61" spans="1:58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54">
        <v>213.44000000000005</v>
      </c>
      <c r="Q61" s="119"/>
      <c r="R61" s="52" t="str">
        <f t="shared" si="112"/>
        <v/>
      </c>
      <c r="T61" s="109" t="s">
        <v>83</v>
      </c>
      <c r="U61" s="19">
        <v>62.047999999999995</v>
      </c>
      <c r="V61" s="154">
        <v>49.418999999999997</v>
      </c>
      <c r="W61" s="154">
        <v>115.30700000000002</v>
      </c>
      <c r="X61" s="154">
        <v>48.548999999999999</v>
      </c>
      <c r="Y61" s="154">
        <v>60.350999999999999</v>
      </c>
      <c r="Z61" s="154">
        <v>250.62000000000003</v>
      </c>
      <c r="AA61" s="154">
        <v>66.029999999999987</v>
      </c>
      <c r="AB61" s="154">
        <v>58.631000000000007</v>
      </c>
      <c r="AC61" s="154">
        <v>111.59399999999999</v>
      </c>
      <c r="AD61" s="154">
        <v>193.00300000000004</v>
      </c>
      <c r="AE61" s="154">
        <v>285.58600000000001</v>
      </c>
      <c r="AF61" s="154">
        <v>185.32599999999994</v>
      </c>
      <c r="AG61" s="154">
        <v>275.30900000000003</v>
      </c>
      <c r="AH61" s="154">
        <v>299.64300000000009</v>
      </c>
      <c r="AI61" s="154">
        <v>1020.7949999999997</v>
      </c>
      <c r="AJ61" s="119"/>
      <c r="AK61" s="52" t="str">
        <f t="shared" si="113"/>
        <v/>
      </c>
      <c r="AM61" s="125">
        <f t="shared" ref="AM61:AN67" si="115">(U61/B61)*10</f>
        <v>4.6122054560321102</v>
      </c>
      <c r="AN61" s="157">
        <f t="shared" si="115"/>
        <v>2.7942440348298092</v>
      </c>
      <c r="AO61" s="157">
        <f t="shared" ref="AO61:AX63" si="116">IF(W61="","",(W61/D61)*10)</f>
        <v>5.6581284655773123</v>
      </c>
      <c r="AP61" s="157">
        <f t="shared" si="116"/>
        <v>6.3913902053712492</v>
      </c>
      <c r="AQ61" s="157">
        <f t="shared" si="116"/>
        <v>6.9560857538035954</v>
      </c>
      <c r="AR61" s="157">
        <f t="shared" si="116"/>
        <v>7.400561051232839</v>
      </c>
      <c r="AS61" s="157">
        <f t="shared" si="116"/>
        <v>6.129211918685602</v>
      </c>
      <c r="AT61" s="157">
        <f t="shared" si="116"/>
        <v>3.0930048533445875</v>
      </c>
      <c r="AU61" s="157">
        <f t="shared" si="116"/>
        <v>6.8194817892935706</v>
      </c>
      <c r="AV61" s="157">
        <f t="shared" si="116"/>
        <v>16.76100738167608</v>
      </c>
      <c r="AW61" s="157">
        <f t="shared" si="116"/>
        <v>10.166459008223278</v>
      </c>
      <c r="AX61" s="157">
        <f t="shared" si="116"/>
        <v>6.4409689639592713</v>
      </c>
      <c r="AY61" s="157">
        <f t="shared" ref="AY61:AY63" si="117">IF(AG61="","",(AG61/N61)*10)</f>
        <v>30.569509216078167</v>
      </c>
      <c r="AZ61" s="157">
        <f t="shared" ref="AZ61:AZ63" si="118">IF(AH61="","",(AH61/O61)*10)</f>
        <v>13.213520306918907</v>
      </c>
      <c r="BA61" s="157">
        <f t="shared" ref="BA61:BA63" si="119">IF(AI61="","",(AI61/P61)*10)</f>
        <v>47.82585269865065</v>
      </c>
      <c r="BB61" s="303" t="str">
        <f t="shared" si="114"/>
        <v/>
      </c>
      <c r="BC61" s="52" t="str">
        <f t="shared" si="111"/>
        <v/>
      </c>
      <c r="BE61" s="105"/>
      <c r="BF61" s="105"/>
    </row>
    <row r="62" spans="1:58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55">
        <v>152.83000000000007</v>
      </c>
      <c r="Q62" s="123"/>
      <c r="R62" s="52" t="str">
        <f t="shared" si="112"/>
        <v/>
      </c>
      <c r="T62" s="110" t="s">
        <v>84</v>
      </c>
      <c r="U62" s="19">
        <v>30.416</v>
      </c>
      <c r="V62" s="154">
        <v>47.312999999999995</v>
      </c>
      <c r="W62" s="154">
        <v>23.595999999999997</v>
      </c>
      <c r="X62" s="154">
        <v>78.717000000000013</v>
      </c>
      <c r="Y62" s="154">
        <v>56.821999999999996</v>
      </c>
      <c r="Z62" s="154">
        <v>94.972999999999999</v>
      </c>
      <c r="AA62" s="154">
        <v>72.218000000000018</v>
      </c>
      <c r="AB62" s="154">
        <v>81.169000000000011</v>
      </c>
      <c r="AC62" s="154">
        <v>81.001999999999995</v>
      </c>
      <c r="AD62" s="154">
        <v>103.39299999999999</v>
      </c>
      <c r="AE62" s="154">
        <v>78.418999999999969</v>
      </c>
      <c r="AF62" s="154">
        <v>91.548000000000016</v>
      </c>
      <c r="AG62" s="154">
        <v>146.48499999999996</v>
      </c>
      <c r="AH62" s="154">
        <v>226.58299999999997</v>
      </c>
      <c r="AI62" s="154">
        <v>499.74499999999989</v>
      </c>
      <c r="AJ62" s="119"/>
      <c r="AK62" s="52" t="str">
        <f t="shared" si="113"/>
        <v/>
      </c>
      <c r="AM62" s="125">
        <f t="shared" si="115"/>
        <v>3.2621192621192625</v>
      </c>
      <c r="AN62" s="157">
        <f t="shared" si="115"/>
        <v>3.8014623172103477</v>
      </c>
      <c r="AO62" s="157">
        <f t="shared" si="116"/>
        <v>2.0859264497878356</v>
      </c>
      <c r="AP62" s="157">
        <f t="shared" si="116"/>
        <v>7.1192005064664921</v>
      </c>
      <c r="AQ62" s="157">
        <f t="shared" si="116"/>
        <v>7.7881030701754375</v>
      </c>
      <c r="AR62" s="157">
        <f t="shared" si="116"/>
        <v>4.5561525545694419</v>
      </c>
      <c r="AS62" s="157">
        <f t="shared" si="116"/>
        <v>8.2780834479596539</v>
      </c>
      <c r="AT62" s="157">
        <f t="shared" si="116"/>
        <v>7.588015331401329</v>
      </c>
      <c r="AU62" s="157">
        <f t="shared" si="116"/>
        <v>7.0216712898751732</v>
      </c>
      <c r="AV62" s="157">
        <f t="shared" si="116"/>
        <v>6.3237308868501527</v>
      </c>
      <c r="AW62" s="157">
        <f t="shared" si="116"/>
        <v>5.4186705362078502</v>
      </c>
      <c r="AX62" s="157">
        <f t="shared" si="116"/>
        <v>12.885010555946518</v>
      </c>
      <c r="AY62" s="157">
        <f t="shared" si="117"/>
        <v>66.553839164016367</v>
      </c>
      <c r="AZ62" s="157">
        <f t="shared" si="118"/>
        <v>7.4095160235448079</v>
      </c>
      <c r="BA62" s="157">
        <f t="shared" si="119"/>
        <v>32.699404567166106</v>
      </c>
      <c r="BB62" s="303" t="str">
        <f t="shared" si="114"/>
        <v/>
      </c>
      <c r="BC62" s="52" t="str">
        <f t="shared" si="111"/>
        <v/>
      </c>
      <c r="BE62" s="105"/>
      <c r="BF62" s="105"/>
    </row>
    <row r="63" spans="1:58" ht="20.100000000000001" customHeight="1" thickBot="1" x14ac:dyDescent="0.3">
      <c r="A63" s="35" t="str">
        <f>A19</f>
        <v>jan-fev</v>
      </c>
      <c r="B63" s="167">
        <f>SUM(B51:B52)</f>
        <v>416.39</v>
      </c>
      <c r="C63" s="168">
        <f t="shared" ref="C63:Q63" si="120">SUM(C51:C52)</f>
        <v>612.77</v>
      </c>
      <c r="D63" s="168">
        <f t="shared" si="120"/>
        <v>429.8</v>
      </c>
      <c r="E63" s="168">
        <f t="shared" si="120"/>
        <v>1479.52</v>
      </c>
      <c r="F63" s="168">
        <f t="shared" si="120"/>
        <v>469.23</v>
      </c>
      <c r="G63" s="168">
        <f t="shared" si="120"/>
        <v>236.62000000000003</v>
      </c>
      <c r="H63" s="168">
        <f t="shared" si="120"/>
        <v>212.16999999999996</v>
      </c>
      <c r="I63" s="168">
        <f t="shared" si="120"/>
        <v>656.21</v>
      </c>
      <c r="J63" s="168">
        <f t="shared" si="120"/>
        <v>359.88</v>
      </c>
      <c r="K63" s="168">
        <f t="shared" si="120"/>
        <v>287.35000000000002</v>
      </c>
      <c r="L63" s="168">
        <f t="shared" si="120"/>
        <v>529.79</v>
      </c>
      <c r="M63" s="168">
        <f t="shared" si="120"/>
        <v>137.44999999999999</v>
      </c>
      <c r="N63" s="168">
        <f t="shared" si="120"/>
        <v>519.02999999999986</v>
      </c>
      <c r="O63" s="168">
        <f t="shared" ref="O63" si="121">SUM(O51:O52)</f>
        <v>774.89999999999986</v>
      </c>
      <c r="P63" s="168">
        <f t="shared" si="120"/>
        <v>253.36000000000007</v>
      </c>
      <c r="Q63" s="169">
        <f t="shared" si="120"/>
        <v>292.06000000000012</v>
      </c>
      <c r="R63" s="61">
        <f t="shared" si="112"/>
        <v>0.15274707925481543</v>
      </c>
      <c r="T63" s="109"/>
      <c r="U63" s="167">
        <f>SUM(U51:U52)</f>
        <v>136.79600000000002</v>
      </c>
      <c r="V63" s="168">
        <f t="shared" ref="V63:AJ63" si="122">SUM(V51:V52)</f>
        <v>181.291</v>
      </c>
      <c r="W63" s="168">
        <f t="shared" si="122"/>
        <v>190.27699999999999</v>
      </c>
      <c r="X63" s="168">
        <f t="shared" si="122"/>
        <v>205.13400000000001</v>
      </c>
      <c r="Y63" s="168">
        <f t="shared" si="122"/>
        <v>176.33599999999998</v>
      </c>
      <c r="Z63" s="168">
        <f t="shared" si="122"/>
        <v>114.78399999999999</v>
      </c>
      <c r="AA63" s="168">
        <f t="shared" si="122"/>
        <v>170.577</v>
      </c>
      <c r="AB63" s="168">
        <f t="shared" si="122"/>
        <v>341.67600000000004</v>
      </c>
      <c r="AC63" s="168">
        <f t="shared" si="122"/>
        <v>258.77800000000002</v>
      </c>
      <c r="AD63" s="168">
        <f t="shared" si="122"/>
        <v>352.279</v>
      </c>
      <c r="AE63" s="168">
        <f t="shared" si="122"/>
        <v>939.72799999999995</v>
      </c>
      <c r="AF63" s="168">
        <f t="shared" si="122"/>
        <v>191.26800000000003</v>
      </c>
      <c r="AG63" s="168">
        <f t="shared" si="122"/>
        <v>520.83600000000001</v>
      </c>
      <c r="AH63" s="168">
        <f t="shared" ref="AH63" si="123">SUM(AH51:AH52)</f>
        <v>639.03300000000013</v>
      </c>
      <c r="AI63" s="168">
        <f t="shared" si="122"/>
        <v>330.46299999999991</v>
      </c>
      <c r="AJ63" s="169">
        <f t="shared" si="122"/>
        <v>485.19199999999995</v>
      </c>
      <c r="AK63" s="61">
        <f t="shared" si="113"/>
        <v>0.46821883236549955</v>
      </c>
      <c r="AM63" s="172">
        <f t="shared" si="115"/>
        <v>3.2852854295252056</v>
      </c>
      <c r="AN63" s="173">
        <f t="shared" si="115"/>
        <v>2.958548884573331</v>
      </c>
      <c r="AO63" s="173">
        <f t="shared" si="116"/>
        <v>4.4271056305258254</v>
      </c>
      <c r="AP63" s="173">
        <f t="shared" si="116"/>
        <v>1.3864902130420678</v>
      </c>
      <c r="AQ63" s="173">
        <f t="shared" si="116"/>
        <v>3.7579864885024392</v>
      </c>
      <c r="AR63" s="173">
        <f t="shared" si="116"/>
        <v>4.850984701208688</v>
      </c>
      <c r="AS63" s="173">
        <f t="shared" si="116"/>
        <v>8.0396380261111382</v>
      </c>
      <c r="AT63" s="173">
        <f t="shared" si="116"/>
        <v>5.2068087959647071</v>
      </c>
      <c r="AU63" s="173">
        <f t="shared" si="116"/>
        <v>7.1906746693342232</v>
      </c>
      <c r="AV63" s="173">
        <f t="shared" si="116"/>
        <v>12.259578910736035</v>
      </c>
      <c r="AW63" s="173">
        <f t="shared" si="116"/>
        <v>17.737745144302458</v>
      </c>
      <c r="AX63" s="173">
        <f t="shared" si="116"/>
        <v>13.915460167333579</v>
      </c>
      <c r="AY63" s="173">
        <f t="shared" si="117"/>
        <v>10.034795676550491</v>
      </c>
      <c r="AZ63" s="173">
        <f t="shared" si="118"/>
        <v>8.2466511807975245</v>
      </c>
      <c r="BA63" s="173">
        <f t="shared" si="119"/>
        <v>13.043219134827906</v>
      </c>
      <c r="BB63" s="173">
        <f t="shared" si="114"/>
        <v>16.612750804629176</v>
      </c>
      <c r="BC63" s="61">
        <f t="shared" si="111"/>
        <v>0.27366953149394946</v>
      </c>
      <c r="BE63" s="105"/>
      <c r="BF63" s="105"/>
    </row>
    <row r="64" spans="1:58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P64" si="124">SUM(E51:E53)</f>
        <v>1578.6399999999999</v>
      </c>
      <c r="F64" s="154">
        <f t="shared" si="124"/>
        <v>623.19000000000005</v>
      </c>
      <c r="G64" s="154">
        <f t="shared" si="124"/>
        <v>256.62</v>
      </c>
      <c r="H64" s="154">
        <f t="shared" si="124"/>
        <v>278.10999999999996</v>
      </c>
      <c r="I64" s="154">
        <f t="shared" si="124"/>
        <v>682.05000000000007</v>
      </c>
      <c r="J64" s="154">
        <f t="shared" si="124"/>
        <v>363.4</v>
      </c>
      <c r="K64" s="154">
        <f t="shared" si="124"/>
        <v>324.84000000000003</v>
      </c>
      <c r="L64" s="154">
        <f t="shared" si="124"/>
        <v>666.59</v>
      </c>
      <c r="M64" s="154">
        <f t="shared" si="124"/>
        <v>423.11999999999995</v>
      </c>
      <c r="N64" s="154">
        <f t="shared" si="124"/>
        <v>618.80999999999983</v>
      </c>
      <c r="O64" s="154">
        <f t="shared" ref="O64" si="125">SUM(O51:O53)</f>
        <v>896.84999999999991</v>
      </c>
      <c r="P64" s="154">
        <f t="shared" si="124"/>
        <v>410.33000000000015</v>
      </c>
      <c r="Q64" s="154" t="str">
        <f>IF(Q53="","",SUM(Q51:Q53))</f>
        <v/>
      </c>
      <c r="R64" s="61" t="str">
        <f t="shared" si="112"/>
        <v/>
      </c>
      <c r="T64" s="108" t="s">
        <v>85</v>
      </c>
      <c r="U64" s="19">
        <f>SUM(U51:U53)</f>
        <v>176.74100000000001</v>
      </c>
      <c r="V64" s="154">
        <f t="shared" ref="V64:AI64" si="126">SUM(V51:V53)</f>
        <v>391.447</v>
      </c>
      <c r="W64" s="154">
        <f t="shared" si="126"/>
        <v>211.98399999999998</v>
      </c>
      <c r="X64" s="154">
        <f t="shared" si="126"/>
        <v>232.916</v>
      </c>
      <c r="Y64" s="154">
        <f t="shared" si="126"/>
        <v>266.57599999999996</v>
      </c>
      <c r="Z64" s="154">
        <f t="shared" si="126"/>
        <v>129.57999999999998</v>
      </c>
      <c r="AA64" s="154">
        <f t="shared" si="126"/>
        <v>229.95</v>
      </c>
      <c r="AB64" s="154">
        <f t="shared" si="126"/>
        <v>393.07100000000003</v>
      </c>
      <c r="AC64" s="154">
        <f t="shared" si="126"/>
        <v>307.45100000000002</v>
      </c>
      <c r="AD64" s="154">
        <f t="shared" si="126"/>
        <v>425.43199999999996</v>
      </c>
      <c r="AE64" s="154">
        <f t="shared" si="126"/>
        <v>1032.018</v>
      </c>
      <c r="AF64" s="154">
        <f t="shared" si="126"/>
        <v>380.52600000000007</v>
      </c>
      <c r="AG64" s="154">
        <f t="shared" si="126"/>
        <v>632.375</v>
      </c>
      <c r="AH64" s="154">
        <f t="shared" ref="AH64" si="127">SUM(AH51:AH53)</f>
        <v>902.29300000000012</v>
      </c>
      <c r="AI64" s="154">
        <f t="shared" si="126"/>
        <v>637.7829999999999</v>
      </c>
      <c r="AJ64" s="154" t="str">
        <f>IF(Q64="","",SUM(AJ51:AJ53))</f>
        <v/>
      </c>
      <c r="AK64" s="61" t="str">
        <f t="shared" si="113"/>
        <v/>
      </c>
      <c r="AM64" s="124">
        <f t="shared" si="115"/>
        <v>3.4598790204177519</v>
      </c>
      <c r="AN64" s="156">
        <f t="shared" si="115"/>
        <v>3.819777710555333</v>
      </c>
      <c r="AO64" s="156">
        <f t="shared" ref="AO64:AX66" si="128">(W64/D64)*10</f>
        <v>4.7040653293094268</v>
      </c>
      <c r="AP64" s="156">
        <f t="shared" si="128"/>
        <v>1.4754218821263874</v>
      </c>
      <c r="AQ64" s="156">
        <f t="shared" si="128"/>
        <v>4.2776039410131732</v>
      </c>
      <c r="AR64" s="156">
        <f t="shared" si="128"/>
        <v>5.0494895175746235</v>
      </c>
      <c r="AS64" s="156">
        <f t="shared" si="128"/>
        <v>8.2683110999244906</v>
      </c>
      <c r="AT64" s="156">
        <f t="shared" si="128"/>
        <v>5.7630818854922659</v>
      </c>
      <c r="AU64" s="156">
        <f t="shared" si="128"/>
        <v>8.4604017611447464</v>
      </c>
      <c r="AV64" s="156">
        <f t="shared" si="128"/>
        <v>13.096662972540326</v>
      </c>
      <c r="AW64" s="156">
        <f t="shared" si="128"/>
        <v>15.482050435800117</v>
      </c>
      <c r="AX64" s="156">
        <f t="shared" si="128"/>
        <v>8.9933352240499183</v>
      </c>
      <c r="AY64" s="156">
        <f t="shared" ref="AY64:AY66" si="129">(AG64/N64)*10</f>
        <v>10.219211066401645</v>
      </c>
      <c r="AZ64" s="156">
        <f t="shared" ref="AZ64:AZ66" si="130">(AH64/O64)*10</f>
        <v>10.060690193454873</v>
      </c>
      <c r="BA64" s="156">
        <f t="shared" ref="BA64:BA66" si="131">(AI64/P64)*10</f>
        <v>15.54317256842053</v>
      </c>
      <c r="BB64" s="156" t="str">
        <f>IF(AJ64="","",(AJ64/Q64)*10)</f>
        <v/>
      </c>
      <c r="BC64" s="61" t="str">
        <f t="shared" si="111"/>
        <v/>
      </c>
    </row>
    <row r="65" spans="1:55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P65" si="132">SUM(E54:E56)</f>
        <v>639.50999999999988</v>
      </c>
      <c r="F65" s="154">
        <f t="shared" si="132"/>
        <v>1211.1999999999998</v>
      </c>
      <c r="G65" s="154">
        <f t="shared" si="132"/>
        <v>771.18000000000006</v>
      </c>
      <c r="H65" s="154">
        <f t="shared" si="132"/>
        <v>1169.0899999999999</v>
      </c>
      <c r="I65" s="154">
        <f t="shared" si="132"/>
        <v>131.77999999999997</v>
      </c>
      <c r="J65" s="154">
        <f t="shared" si="132"/>
        <v>690.83</v>
      </c>
      <c r="K65" s="154">
        <f t="shared" si="132"/>
        <v>894.35999999999967</v>
      </c>
      <c r="L65" s="154">
        <f t="shared" si="132"/>
        <v>193.45999999999995</v>
      </c>
      <c r="M65" s="154">
        <f t="shared" si="132"/>
        <v>586.74</v>
      </c>
      <c r="N65" s="154">
        <f t="shared" si="132"/>
        <v>720.69999999999982</v>
      </c>
      <c r="O65" s="154">
        <f t="shared" ref="O65" si="133">SUM(O54:O56)</f>
        <v>450.32000000000016</v>
      </c>
      <c r="P65" s="154">
        <f t="shared" si="132"/>
        <v>290.40000000000003</v>
      </c>
      <c r="Q65" s="154" t="str">
        <f>IF(Q56="","",SUM(Q54:Q56))</f>
        <v/>
      </c>
      <c r="R65" s="52" t="str">
        <f t="shared" si="112"/>
        <v/>
      </c>
      <c r="T65" s="109" t="s">
        <v>86</v>
      </c>
      <c r="U65" s="19">
        <f>SUM(U54:U56)</f>
        <v>172.44200000000001</v>
      </c>
      <c r="V65" s="154">
        <f t="shared" ref="V65:AI65" si="134">SUM(V54:V56)</f>
        <v>186.90999999999997</v>
      </c>
      <c r="W65" s="154">
        <f t="shared" si="134"/>
        <v>317.54300000000001</v>
      </c>
      <c r="X65" s="154">
        <f t="shared" si="134"/>
        <v>273.15200000000004</v>
      </c>
      <c r="Y65" s="154">
        <f t="shared" si="134"/>
        <v>274.7589999999999</v>
      </c>
      <c r="Z65" s="154">
        <f t="shared" si="134"/>
        <v>324.92199999999997</v>
      </c>
      <c r="AA65" s="154">
        <f t="shared" si="134"/>
        <v>316.45400000000001</v>
      </c>
      <c r="AB65" s="154">
        <f t="shared" si="134"/>
        <v>218.61900000000003</v>
      </c>
      <c r="AC65" s="154">
        <f t="shared" si="134"/>
        <v>473.084</v>
      </c>
      <c r="AD65" s="154">
        <f t="shared" si="134"/>
        <v>407.07599999999996</v>
      </c>
      <c r="AE65" s="154">
        <f t="shared" si="134"/>
        <v>151.21100000000001</v>
      </c>
      <c r="AF65" s="154">
        <f t="shared" si="134"/>
        <v>1125.3350000000005</v>
      </c>
      <c r="AG65" s="154">
        <f t="shared" si="134"/>
        <v>764.87600000000009</v>
      </c>
      <c r="AH65" s="154">
        <f t="shared" ref="AH65" si="135">SUM(AH54:AH56)</f>
        <v>659.798</v>
      </c>
      <c r="AI65" s="154">
        <f t="shared" si="134"/>
        <v>464.0329999999999</v>
      </c>
      <c r="AJ65" s="154" t="str">
        <f>IF(AJ56="","",SUM(AJ54:AJ56))</f>
        <v/>
      </c>
      <c r="AK65" s="52" t="str">
        <f t="shared" si="113"/>
        <v/>
      </c>
      <c r="AM65" s="125">
        <f t="shared" si="115"/>
        <v>2.6427082694783306</v>
      </c>
      <c r="AN65" s="157">
        <f t="shared" si="115"/>
        <v>3.8715356891337658</v>
      </c>
      <c r="AO65" s="157">
        <f t="shared" si="128"/>
        <v>2.6966413315782778</v>
      </c>
      <c r="AP65" s="157">
        <f t="shared" si="128"/>
        <v>4.2712701912401698</v>
      </c>
      <c r="AQ65" s="157">
        <f t="shared" si="128"/>
        <v>2.2684857992073972</v>
      </c>
      <c r="AR65" s="157">
        <f t="shared" si="128"/>
        <v>4.2133094737934069</v>
      </c>
      <c r="AS65" s="157">
        <f t="shared" si="128"/>
        <v>2.7068403630173901</v>
      </c>
      <c r="AT65" s="157">
        <f t="shared" si="128"/>
        <v>16.589694946122332</v>
      </c>
      <c r="AU65" s="157">
        <f t="shared" si="128"/>
        <v>6.8480523428339826</v>
      </c>
      <c r="AV65" s="157">
        <f t="shared" si="128"/>
        <v>4.5515899637729786</v>
      </c>
      <c r="AW65" s="157">
        <f t="shared" si="128"/>
        <v>7.8161377028843191</v>
      </c>
      <c r="AX65" s="157">
        <f t="shared" si="128"/>
        <v>19.179449159764129</v>
      </c>
      <c r="AY65" s="157">
        <f t="shared" si="129"/>
        <v>10.612959622589154</v>
      </c>
      <c r="AZ65" s="157">
        <f t="shared" si="130"/>
        <v>14.651758749333801</v>
      </c>
      <c r="BA65" s="157">
        <f t="shared" si="131"/>
        <v>15.979097796143245</v>
      </c>
      <c r="BB65" s="157" t="str">
        <f>IF(AJ65="","",(AJ65/Q65)*10)</f>
        <v/>
      </c>
      <c r="BC65" s="52" t="str">
        <f t="shared" si="111"/>
        <v/>
      </c>
    </row>
    <row r="66" spans="1:55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P66" si="136">SUM(E57:E59)</f>
        <v>632.67000000000007</v>
      </c>
      <c r="F66" s="154">
        <f t="shared" si="136"/>
        <v>431.12000000000012</v>
      </c>
      <c r="G66" s="154">
        <f t="shared" si="136"/>
        <v>1179.42</v>
      </c>
      <c r="H66" s="154">
        <f t="shared" si="136"/>
        <v>572.79999999999995</v>
      </c>
      <c r="I66" s="154">
        <f t="shared" si="136"/>
        <v>330.81000000000006</v>
      </c>
      <c r="J66" s="154">
        <f t="shared" si="136"/>
        <v>431.05</v>
      </c>
      <c r="K66" s="154">
        <f t="shared" si="136"/>
        <v>211.81999999999996</v>
      </c>
      <c r="L66" s="154">
        <f t="shared" si="136"/>
        <v>449.86999999999995</v>
      </c>
      <c r="M66" s="154">
        <f t="shared" si="136"/>
        <v>497.9500000000001</v>
      </c>
      <c r="N66" s="154">
        <f t="shared" si="136"/>
        <v>943.92000000000007</v>
      </c>
      <c r="O66" s="154">
        <f t="shared" ref="O66" si="137">SUM(O57:O59)</f>
        <v>392.37</v>
      </c>
      <c r="P66" s="154">
        <f t="shared" si="136"/>
        <v>729.0499999999995</v>
      </c>
      <c r="Q66" s="154" t="str">
        <f>IF(Q59="","",SUM(Q57:Q59))</f>
        <v/>
      </c>
      <c r="R66" s="52" t="str">
        <f t="shared" si="112"/>
        <v/>
      </c>
      <c r="T66" s="109" t="s">
        <v>87</v>
      </c>
      <c r="U66" s="19">
        <f>SUM(U57:U59)</f>
        <v>376.84800000000001</v>
      </c>
      <c r="V66" s="154">
        <f t="shared" ref="V66:AI66" si="138">SUM(V57:V59)</f>
        <v>361.52099999999996</v>
      </c>
      <c r="W66" s="154">
        <f t="shared" si="138"/>
        <v>353.411</v>
      </c>
      <c r="X66" s="154">
        <f t="shared" si="138"/>
        <v>296.82099999999997</v>
      </c>
      <c r="Y66" s="154">
        <f t="shared" si="138"/>
        <v>289.45600000000002</v>
      </c>
      <c r="Z66" s="154">
        <f t="shared" si="138"/>
        <v>340.12899999999996</v>
      </c>
      <c r="AA66" s="154">
        <f t="shared" si="138"/>
        <v>363.57</v>
      </c>
      <c r="AB66" s="154">
        <f t="shared" si="138"/>
        <v>267.97200000000004</v>
      </c>
      <c r="AC66" s="154">
        <f t="shared" si="138"/>
        <v>304.03699999999998</v>
      </c>
      <c r="AD66" s="154">
        <f t="shared" si="138"/>
        <v>218.93900000000002</v>
      </c>
      <c r="AE66" s="154">
        <f t="shared" si="138"/>
        <v>237.03700000000001</v>
      </c>
      <c r="AF66" s="154">
        <f t="shared" si="138"/>
        <v>470.44100000000003</v>
      </c>
      <c r="AG66" s="154">
        <f t="shared" si="138"/>
        <v>626.85100000000011</v>
      </c>
      <c r="AH66" s="154">
        <f t="shared" ref="AH66" si="139">SUM(AH57:AH59)</f>
        <v>549.6110000000001</v>
      </c>
      <c r="AI66" s="154">
        <f t="shared" si="138"/>
        <v>563.27299999999991</v>
      </c>
      <c r="AJ66" s="154" t="str">
        <f>IF(AJ59="","",SUM(AJ57:AJ59))</f>
        <v/>
      </c>
      <c r="AK66" s="52" t="str">
        <f t="shared" si="113"/>
        <v/>
      </c>
      <c r="AM66" s="125">
        <f t="shared" si="115"/>
        <v>3.3897744036268125</v>
      </c>
      <c r="AN66" s="157">
        <f t="shared" si="115"/>
        <v>7.8327591810204735</v>
      </c>
      <c r="AO66" s="157">
        <f t="shared" si="128"/>
        <v>3.0820099590996692</v>
      </c>
      <c r="AP66" s="157">
        <f t="shared" si="128"/>
        <v>4.691561161426967</v>
      </c>
      <c r="AQ66" s="157">
        <f t="shared" si="128"/>
        <v>6.7140471330488012</v>
      </c>
      <c r="AR66" s="157">
        <f t="shared" si="128"/>
        <v>2.883866646317681</v>
      </c>
      <c r="AS66" s="157">
        <f t="shared" si="128"/>
        <v>6.3472416201117321</v>
      </c>
      <c r="AT66" s="157">
        <f t="shared" si="128"/>
        <v>8.1004806384329378</v>
      </c>
      <c r="AU66" s="157">
        <f t="shared" si="128"/>
        <v>7.0534044774388116</v>
      </c>
      <c r="AV66" s="157">
        <f t="shared" si="128"/>
        <v>10.33608724388632</v>
      </c>
      <c r="AW66" s="157">
        <f t="shared" si="128"/>
        <v>5.2690110476359839</v>
      </c>
      <c r="AX66" s="157">
        <f t="shared" si="128"/>
        <v>9.4475549753991359</v>
      </c>
      <c r="AY66" s="157">
        <f t="shared" si="129"/>
        <v>6.6409335536909921</v>
      </c>
      <c r="AZ66" s="157">
        <f t="shared" si="130"/>
        <v>14.007467441445575</v>
      </c>
      <c r="BA66" s="157">
        <f t="shared" si="131"/>
        <v>7.7261230368287537</v>
      </c>
      <c r="BB66" s="157" t="str">
        <f>IF(AJ66="","",(AJ66/Q66)*10)</f>
        <v/>
      </c>
      <c r="BC66" s="52" t="str">
        <f t="shared" si="111"/>
        <v/>
      </c>
    </row>
    <row r="67" spans="1:55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Q67" si="140">IF(E62="","",SUM(E60:E62))</f>
        <v>385.83</v>
      </c>
      <c r="F67" s="155">
        <f t="shared" si="140"/>
        <v>322.33000000000004</v>
      </c>
      <c r="G67" s="155">
        <f t="shared" si="140"/>
        <v>812.32999999999993</v>
      </c>
      <c r="H67" s="155">
        <f t="shared" si="140"/>
        <v>269.86</v>
      </c>
      <c r="I67" s="155">
        <f t="shared" si="140"/>
        <v>299.23</v>
      </c>
      <c r="J67" s="155">
        <f t="shared" si="140"/>
        <v>522.41</v>
      </c>
      <c r="K67" s="155">
        <f t="shared" si="140"/>
        <v>441.44000000000005</v>
      </c>
      <c r="L67" s="155">
        <f t="shared" si="140"/>
        <v>589.30999999999995</v>
      </c>
      <c r="M67" s="155">
        <f t="shared" si="140"/>
        <v>520.89999999999975</v>
      </c>
      <c r="N67" s="155">
        <f t="shared" si="140"/>
        <v>277.97000000000008</v>
      </c>
      <c r="O67" s="155">
        <f t="shared" ref="O67" si="141">IF(O62="","",SUM(O60:O62))</f>
        <v>583.4699999999998</v>
      </c>
      <c r="P67" s="155">
        <f t="shared" si="140"/>
        <v>587.23000000000013</v>
      </c>
      <c r="Q67" s="155" t="str">
        <f t="shared" si="140"/>
        <v/>
      </c>
      <c r="R67" s="55" t="str">
        <f t="shared" si="112"/>
        <v/>
      </c>
      <c r="T67" s="110" t="s">
        <v>88</v>
      </c>
      <c r="U67" s="21">
        <f>SUM(U60:U62)</f>
        <v>173.405</v>
      </c>
      <c r="V67" s="155">
        <f t="shared" ref="V67:AI67" si="142">SUM(V60:V62)</f>
        <v>230.471</v>
      </c>
      <c r="W67" s="155">
        <f t="shared" si="142"/>
        <v>139.79900000000001</v>
      </c>
      <c r="X67" s="155">
        <f t="shared" si="142"/>
        <v>227.17700000000002</v>
      </c>
      <c r="Y67" s="155">
        <f t="shared" si="142"/>
        <v>179.22899999999998</v>
      </c>
      <c r="Z67" s="155">
        <f t="shared" si="142"/>
        <v>388.57100000000008</v>
      </c>
      <c r="AA67" s="155">
        <f t="shared" si="142"/>
        <v>211.57600000000002</v>
      </c>
      <c r="AB67" s="155">
        <f t="shared" si="142"/>
        <v>147.53800000000001</v>
      </c>
      <c r="AC67" s="155">
        <f t="shared" si="142"/>
        <v>238.09199999999998</v>
      </c>
      <c r="AD67" s="155">
        <f t="shared" si="142"/>
        <v>412.428</v>
      </c>
      <c r="AE67" s="155">
        <f t="shared" si="142"/>
        <v>487.82399999999996</v>
      </c>
      <c r="AF67" s="155">
        <f t="shared" si="142"/>
        <v>426.8599999999999</v>
      </c>
      <c r="AG67" s="155">
        <f t="shared" si="142"/>
        <v>741.05799999999999</v>
      </c>
      <c r="AH67" s="155">
        <f t="shared" ref="AH67" si="143">SUM(AH60:AH62)</f>
        <v>584.07000000000005</v>
      </c>
      <c r="AI67" s="155">
        <f t="shared" si="142"/>
        <v>1669.2959999999996</v>
      </c>
      <c r="AJ67" s="155" t="str">
        <f>IF(AJ62="","",SUM(AJ60:AJ62))</f>
        <v/>
      </c>
      <c r="AK67" s="55" t="str">
        <f t="shared" si="113"/>
        <v/>
      </c>
      <c r="AM67" s="126">
        <f t="shared" si="115"/>
        <v>3.7013596875066703</v>
      </c>
      <c r="AN67" s="158">
        <f t="shared" si="115"/>
        <v>3.8103827395221956</v>
      </c>
      <c r="AO67" s="158">
        <f t="shared" ref="AO67:AX67" si="144">IF(W62="","",(W67/D67)*10)</f>
        <v>4.3919135434010883</v>
      </c>
      <c r="AP67" s="158">
        <f t="shared" si="144"/>
        <v>5.8880076717725425</v>
      </c>
      <c r="AQ67" s="158">
        <f t="shared" si="144"/>
        <v>5.5604194459094707</v>
      </c>
      <c r="AR67" s="158">
        <f t="shared" si="144"/>
        <v>4.7834131449041664</v>
      </c>
      <c r="AS67" s="158">
        <f t="shared" si="144"/>
        <v>7.840213444008004</v>
      </c>
      <c r="AT67" s="158">
        <f t="shared" si="144"/>
        <v>4.9305885105103098</v>
      </c>
      <c r="AU67" s="158">
        <f t="shared" si="144"/>
        <v>4.5575697249286957</v>
      </c>
      <c r="AV67" s="158">
        <f t="shared" si="144"/>
        <v>9.3427872417542588</v>
      </c>
      <c r="AW67" s="158">
        <f t="shared" si="144"/>
        <v>8.2778843053740818</v>
      </c>
      <c r="AX67" s="158">
        <f t="shared" si="144"/>
        <v>8.1946630831253628</v>
      </c>
      <c r="AY67" s="158">
        <f t="shared" ref="AY67" si="145">IF(AG62="","",(AG67/N67)*10)</f>
        <v>26.659639529445617</v>
      </c>
      <c r="AZ67" s="158">
        <f t="shared" ref="AZ67" si="146">IF(AH62="","",(AH67/O67)*10)</f>
        <v>10.010283305054248</v>
      </c>
      <c r="BA67" s="158">
        <f t="shared" ref="BA67" si="147">IF(AI62="","",(AI67/P67)*10)</f>
        <v>28.42661308175671</v>
      </c>
      <c r="BB67" s="158" t="str">
        <f>IF(AJ62="","",(AJ67/Q67)*10)</f>
        <v/>
      </c>
      <c r="BC67" s="55" t="str">
        <f t="shared" si="111"/>
        <v/>
      </c>
    </row>
    <row r="69" spans="1:55" x14ac:dyDescent="0.25"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</row>
    <row r="70" spans="1:55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</row>
  </sheetData>
  <mergeCells count="24"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  <mergeCell ref="AM48:BB48"/>
    <mergeCell ref="BC48:BC49"/>
    <mergeCell ref="A48:A49"/>
    <mergeCell ref="B48:Q48"/>
    <mergeCell ref="R48:R49"/>
    <mergeCell ref="T48:T49"/>
    <mergeCell ref="U48:AJ48"/>
    <mergeCell ref="AK48:AK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19:P23 U19:AI23 B41:P45 U41:AI45 B63:P67 U63:AI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workbookViewId="0">
      <selection activeCell="A10" sqref="A10:XFD10"/>
    </sheetView>
  </sheetViews>
  <sheetFormatPr defaultRowHeight="15" x14ac:dyDescent="0.25"/>
  <cols>
    <col min="1" max="1" width="3.140625" customWidth="1"/>
    <col min="2" max="2" width="28.7109375" customWidth="1"/>
    <col min="4" max="4" width="10" bestFit="1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2" spans="1:20" x14ac:dyDescent="0.25">
      <c r="J2" s="272">
        <f>J7/1000</f>
        <v>69.571345000000036</v>
      </c>
    </row>
    <row r="3" spans="1:20" ht="8.25" customHeight="1" thickBot="1" x14ac:dyDescent="0.3">
      <c r="Q3" s="10"/>
    </row>
    <row r="4" spans="1:20" x14ac:dyDescent="0.25">
      <c r="A4" s="347" t="s">
        <v>3</v>
      </c>
      <c r="B4" s="330"/>
      <c r="C4" s="366" t="s">
        <v>1</v>
      </c>
      <c r="D4" s="364"/>
      <c r="E4" s="359" t="s">
        <v>104</v>
      </c>
      <c r="F4" s="359"/>
      <c r="G4" s="130" t="s">
        <v>0</v>
      </c>
      <c r="I4" s="360">
        <v>1000</v>
      </c>
      <c r="J4" s="359"/>
      <c r="K4" s="369" t="s">
        <v>104</v>
      </c>
      <c r="L4" s="370"/>
      <c r="M4" s="130" t="s">
        <v>0</v>
      </c>
      <c r="O4" s="358" t="s">
        <v>22</v>
      </c>
      <c r="P4" s="359"/>
      <c r="Q4" s="130" t="s">
        <v>0</v>
      </c>
    </row>
    <row r="5" spans="1:20" x14ac:dyDescent="0.25">
      <c r="A5" s="365"/>
      <c r="B5" s="331"/>
      <c r="C5" s="367" t="s">
        <v>145</v>
      </c>
      <c r="D5" s="357"/>
      <c r="E5" s="361" t="str">
        <f>C5</f>
        <v>jan-fev</v>
      </c>
      <c r="F5" s="361"/>
      <c r="G5" s="131" t="s">
        <v>160</v>
      </c>
      <c r="I5" s="356" t="str">
        <f>C5</f>
        <v>jan-fev</v>
      </c>
      <c r="J5" s="361"/>
      <c r="K5" s="362" t="str">
        <f>C5</f>
        <v>jan-fev</v>
      </c>
      <c r="L5" s="363"/>
      <c r="M5" s="131" t="str">
        <f>G5</f>
        <v>2025 /2024</v>
      </c>
      <c r="O5" s="356" t="str">
        <f>C5</f>
        <v>jan-fev</v>
      </c>
      <c r="P5" s="357"/>
      <c r="Q5" s="131" t="str">
        <f>G5</f>
        <v>2025 /2024</v>
      </c>
    </row>
    <row r="6" spans="1:20" ht="19.5" customHeight="1" x14ac:dyDescent="0.25">
      <c r="A6" s="365"/>
      <c r="B6" s="331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 x14ac:dyDescent="0.25">
      <c r="A7" s="23" t="s">
        <v>115</v>
      </c>
      <c r="B7" s="15"/>
      <c r="C7" s="78">
        <f>C8+C9</f>
        <v>234674.63999999996</v>
      </c>
      <c r="D7" s="210">
        <f>D8+D9</f>
        <v>233619.50000000006</v>
      </c>
      <c r="E7" s="216">
        <f t="shared" ref="E7" si="0">C7/$C$20</f>
        <v>0.47524672111661459</v>
      </c>
      <c r="F7" s="217">
        <f t="shared" ref="F7" si="1">D7/$D$20</f>
        <v>0.43985885098462657</v>
      </c>
      <c r="G7" s="53">
        <f>(D7-C7)/C7</f>
        <v>-4.4961824592546417E-3</v>
      </c>
      <c r="I7" s="224">
        <f>I8+I9</f>
        <v>68109.125000000029</v>
      </c>
      <c r="J7" s="225">
        <f>J8+J9</f>
        <v>69571.34500000003</v>
      </c>
      <c r="K7" s="229">
        <f t="shared" ref="K7" si="2">I7/$I$20</f>
        <v>0.49573471605525027</v>
      </c>
      <c r="L7" s="230">
        <f t="shared" ref="L7" si="3">J7/$J$20</f>
        <v>0.48380422097774611</v>
      </c>
      <c r="M7" s="53">
        <f>(J7-I7)/I7</f>
        <v>2.1468782633751359E-2</v>
      </c>
      <c r="O7" s="63">
        <f t="shared" ref="O7" si="4">(I7/C7)*10</f>
        <v>2.9022788742746148</v>
      </c>
      <c r="P7" s="237">
        <f t="shared" ref="P7" si="5">(J7/D7)*10</f>
        <v>2.9779767956013954</v>
      </c>
      <c r="Q7" s="53">
        <f>(P7-O7)/O7</f>
        <v>2.6082235583133002E-2</v>
      </c>
    </row>
    <row r="8" spans="1:20" ht="20.100000000000001" customHeight="1" x14ac:dyDescent="0.25">
      <c r="A8" s="8" t="s">
        <v>4</v>
      </c>
      <c r="C8" s="19">
        <v>115915.90000000002</v>
      </c>
      <c r="D8" s="140">
        <v>116813.80000000006</v>
      </c>
      <c r="E8" s="214">
        <f t="shared" ref="E8:E19" si="6">C8/$C$20</f>
        <v>0.23474479986538557</v>
      </c>
      <c r="F8" s="215">
        <f t="shared" ref="F8:F19" si="7">D8/$D$20</f>
        <v>0.21993705083329082</v>
      </c>
      <c r="G8" s="52">
        <f>(D8-C8)/C8</f>
        <v>7.7461331879408917E-3</v>
      </c>
      <c r="I8" s="19">
        <v>37639.206000000013</v>
      </c>
      <c r="J8" s="140">
        <v>40490.724000000031</v>
      </c>
      <c r="K8" s="227">
        <f t="shared" ref="K8:K19" si="8">I8/$I$20</f>
        <v>0.27395831467450316</v>
      </c>
      <c r="L8" s="228">
        <f t="shared" ref="L8:L19" si="9">J8/$J$20</f>
        <v>0.28157545583810306</v>
      </c>
      <c r="M8" s="52">
        <f>(J8-I8)/I8</f>
        <v>7.5759249544212412E-2</v>
      </c>
      <c r="O8" s="27">
        <f t="shared" ref="O8:O20" si="10">(I8/C8)*10</f>
        <v>3.2471132950699606</v>
      </c>
      <c r="P8" s="143">
        <f t="shared" ref="P8:P20" si="11">(J8/D8)*10</f>
        <v>3.4662620341089845</v>
      </c>
      <c r="Q8" s="52">
        <f>(P8-O8)/O8</f>
        <v>6.7490327292168667E-2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118758.73999999995</v>
      </c>
      <c r="D9" s="140">
        <v>116805.69999999998</v>
      </c>
      <c r="E9" s="214">
        <f t="shared" si="6"/>
        <v>0.24050192125122907</v>
      </c>
      <c r="F9" s="215">
        <f t="shared" si="7"/>
        <v>0.21992180015133572</v>
      </c>
      <c r="G9" s="52">
        <f>(D9-C9)/C9</f>
        <v>-1.6445442247029273E-2</v>
      </c>
      <c r="I9" s="19">
        <v>30469.919000000013</v>
      </c>
      <c r="J9" s="140">
        <v>29080.621000000006</v>
      </c>
      <c r="K9" s="227">
        <f t="shared" si="8"/>
        <v>0.22177640138074706</v>
      </c>
      <c r="L9" s="228">
        <f t="shared" si="9"/>
        <v>0.20222876513964305</v>
      </c>
      <c r="M9" s="52">
        <f>(J9-I9)/I9</f>
        <v>-4.5595723441207887E-2</v>
      </c>
      <c r="O9" s="27">
        <f t="shared" si="10"/>
        <v>2.5656990803371631</v>
      </c>
      <c r="P9" s="143">
        <f t="shared" si="11"/>
        <v>2.4896576964994015</v>
      </c>
      <c r="Q9" s="52">
        <f t="shared" ref="Q9:Q20" si="12">(P9-O9)/O9</f>
        <v>-2.9637686048423446E-2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169345.28000000006</v>
      </c>
      <c r="D10" s="210">
        <f>D11+D12</f>
        <v>203309.75999999989</v>
      </c>
      <c r="E10" s="216">
        <f t="shared" si="6"/>
        <v>0.34294625553308639</v>
      </c>
      <c r="F10" s="217">
        <f t="shared" si="7"/>
        <v>0.38279166519729785</v>
      </c>
      <c r="G10" s="53">
        <f>(D10-C10)/C10</f>
        <v>0.20056348780432395</v>
      </c>
      <c r="I10" s="224">
        <f>I11+I12</f>
        <v>21941.307999999997</v>
      </c>
      <c r="J10" s="225">
        <f>J11+J12</f>
        <v>25391.399999999983</v>
      </c>
      <c r="K10" s="229">
        <f t="shared" si="8"/>
        <v>0.15970059946095014</v>
      </c>
      <c r="L10" s="230">
        <f t="shared" si="9"/>
        <v>0.17657365250785836</v>
      </c>
      <c r="M10" s="53">
        <f>(J10-I10)/I10</f>
        <v>0.15724185631959528</v>
      </c>
      <c r="O10" s="63">
        <f t="shared" si="10"/>
        <v>1.2956551254336697</v>
      </c>
      <c r="P10" s="237">
        <f t="shared" si="11"/>
        <v>1.2489021678054215</v>
      </c>
      <c r="Q10" s="53">
        <f t="shared" si="12"/>
        <v>-3.6084415297318755E-2</v>
      </c>
      <c r="T10" s="2"/>
    </row>
    <row r="11" spans="1:20" ht="20.100000000000001" customHeight="1" x14ac:dyDescent="0.25">
      <c r="A11" s="8"/>
      <c r="B11" t="s">
        <v>6</v>
      </c>
      <c r="C11" s="19">
        <v>164757.32000000007</v>
      </c>
      <c r="D11" s="140">
        <v>200075.1399999999</v>
      </c>
      <c r="E11" s="214">
        <f t="shared" si="6"/>
        <v>0.33365503878033381</v>
      </c>
      <c r="F11" s="215">
        <f t="shared" si="7"/>
        <v>0.37670152188061456</v>
      </c>
      <c r="G11" s="52">
        <f t="shared" ref="G11:G19" si="13">(D11-C11)/C11</f>
        <v>0.21436267596486649</v>
      </c>
      <c r="I11" s="19">
        <v>20970.433999999997</v>
      </c>
      <c r="J11" s="140">
        <v>24668.331999999984</v>
      </c>
      <c r="K11" s="227">
        <f t="shared" si="8"/>
        <v>0.1526340581316433</v>
      </c>
      <c r="L11" s="228">
        <f t="shared" si="9"/>
        <v>0.1715453847569052</v>
      </c>
      <c r="M11" s="52">
        <f t="shared" ref="M11:M19" si="14">(J11-I11)/I11</f>
        <v>0.17633864897598148</v>
      </c>
      <c r="O11" s="27">
        <f t="shared" si="10"/>
        <v>1.2728074236701588</v>
      </c>
      <c r="P11" s="143">
        <f t="shared" si="11"/>
        <v>1.2329533794153535</v>
      </c>
      <c r="Q11" s="52">
        <f t="shared" si="12"/>
        <v>-3.1311920023129262E-2</v>
      </c>
    </row>
    <row r="12" spans="1:20" ht="20.100000000000001" customHeight="1" x14ac:dyDescent="0.25">
      <c r="A12" s="8"/>
      <c r="B12" t="s">
        <v>39</v>
      </c>
      <c r="C12" s="19">
        <v>4587.96</v>
      </c>
      <c r="D12" s="140">
        <v>3234.62</v>
      </c>
      <c r="E12" s="218">
        <f t="shared" si="6"/>
        <v>9.2912167527525926E-3</v>
      </c>
      <c r="F12" s="219">
        <f t="shared" si="7"/>
        <v>6.0901433166832926E-3</v>
      </c>
      <c r="G12" s="52">
        <f t="shared" si="13"/>
        <v>-0.29497641653370998</v>
      </c>
      <c r="I12" s="19">
        <v>970.8739999999998</v>
      </c>
      <c r="J12" s="140">
        <v>723.06799999999998</v>
      </c>
      <c r="K12" s="231">
        <f t="shared" si="8"/>
        <v>7.0665413293068248E-3</v>
      </c>
      <c r="L12" s="232">
        <f t="shared" si="9"/>
        <v>5.0282677509531654E-3</v>
      </c>
      <c r="M12" s="52">
        <f t="shared" si="14"/>
        <v>-0.2552401238471726</v>
      </c>
      <c r="O12" s="27">
        <f t="shared" si="10"/>
        <v>2.1161344039616732</v>
      </c>
      <c r="P12" s="143">
        <f t="shared" si="11"/>
        <v>2.2354032312914653</v>
      </c>
      <c r="Q12" s="52">
        <f t="shared" si="12"/>
        <v>5.6361650331144243E-2</v>
      </c>
    </row>
    <row r="13" spans="1:20" ht="20.100000000000001" customHeight="1" x14ac:dyDescent="0.25">
      <c r="A13" s="23" t="s">
        <v>129</v>
      </c>
      <c r="B13" s="15"/>
      <c r="C13" s="78">
        <f>SUM(C14:C16)</f>
        <v>84656.37</v>
      </c>
      <c r="D13" s="210">
        <f>SUM(D14:D16)</f>
        <v>83034.569999999963</v>
      </c>
      <c r="E13" s="216">
        <f t="shared" si="6"/>
        <v>0.17144017889676935</v>
      </c>
      <c r="F13" s="217">
        <f t="shared" si="7"/>
        <v>0.1563375084365925</v>
      </c>
      <c r="G13" s="53">
        <f t="shared" si="13"/>
        <v>-1.9157447927427459E-2</v>
      </c>
      <c r="I13" s="224">
        <f>SUM(I14:I16)</f>
        <v>45454.484000000019</v>
      </c>
      <c r="J13" s="225">
        <f>SUM(J14:J16)</f>
        <v>45486.992000000006</v>
      </c>
      <c r="K13" s="229">
        <f t="shared" si="8"/>
        <v>0.33084209669670422</v>
      </c>
      <c r="L13" s="230">
        <f t="shared" si="9"/>
        <v>0.31631986889402475</v>
      </c>
      <c r="M13" s="53">
        <f t="shared" si="14"/>
        <v>7.1517696691897467E-4</v>
      </c>
      <c r="O13" s="63">
        <f t="shared" si="10"/>
        <v>5.369292824627375</v>
      </c>
      <c r="P13" s="237">
        <f t="shared" si="11"/>
        <v>5.4780788290949207</v>
      </c>
      <c r="Q13" s="53">
        <f t="shared" si="12"/>
        <v>2.0260769531618046E-2</v>
      </c>
    </row>
    <row r="14" spans="1:20" ht="20.100000000000001" customHeight="1" x14ac:dyDescent="0.25">
      <c r="A14" s="8"/>
      <c r="B14" s="3" t="s">
        <v>7</v>
      </c>
      <c r="C14" s="31">
        <v>78185.62999999999</v>
      </c>
      <c r="D14" s="141">
        <v>79977.179999999964</v>
      </c>
      <c r="E14" s="214">
        <f t="shared" si="6"/>
        <v>0.15833608734176313</v>
      </c>
      <c r="F14" s="215">
        <f t="shared" si="7"/>
        <v>0.15058105380668407</v>
      </c>
      <c r="G14" s="52">
        <f t="shared" si="13"/>
        <v>2.2914057225093334E-2</v>
      </c>
      <c r="I14" s="31">
        <v>42302.178000000014</v>
      </c>
      <c r="J14" s="141">
        <v>43335.687000000005</v>
      </c>
      <c r="K14" s="227">
        <f t="shared" si="8"/>
        <v>0.30789792409385164</v>
      </c>
      <c r="L14" s="228">
        <f t="shared" si="9"/>
        <v>0.30135953659614362</v>
      </c>
      <c r="M14" s="52">
        <f t="shared" si="14"/>
        <v>2.4431578913028794E-2</v>
      </c>
      <c r="O14" s="27">
        <f t="shared" si="10"/>
        <v>5.4104799053227577</v>
      </c>
      <c r="P14" s="143">
        <f t="shared" si="11"/>
        <v>5.4185065039802636</v>
      </c>
      <c r="Q14" s="52">
        <f t="shared" si="12"/>
        <v>1.4835280414976532E-3</v>
      </c>
      <c r="S14" s="119"/>
    </row>
    <row r="15" spans="1:20" ht="20.100000000000001" customHeight="1" x14ac:dyDescent="0.25">
      <c r="A15" s="8"/>
      <c r="B15" s="3" t="s">
        <v>8</v>
      </c>
      <c r="C15" s="31">
        <v>4228.2500000000018</v>
      </c>
      <c r="D15" s="141">
        <v>2367.34</v>
      </c>
      <c r="E15" s="214">
        <f t="shared" si="6"/>
        <v>8.5627571371211086E-3</v>
      </c>
      <c r="F15" s="215">
        <f t="shared" si="7"/>
        <v>4.4572283233631849E-3</v>
      </c>
      <c r="G15" s="52">
        <f t="shared" si="13"/>
        <v>-0.44011352214273064</v>
      </c>
      <c r="I15" s="31">
        <v>2550.87</v>
      </c>
      <c r="J15" s="141">
        <v>1834.7919999999995</v>
      </c>
      <c r="K15" s="227">
        <f t="shared" si="8"/>
        <v>1.8566599044457781E-2</v>
      </c>
      <c r="L15" s="228">
        <f t="shared" si="9"/>
        <v>1.2759277748851917E-2</v>
      </c>
      <c r="M15" s="52">
        <f t="shared" si="14"/>
        <v>-0.2807191271997399</v>
      </c>
      <c r="O15" s="27">
        <f t="shared" si="10"/>
        <v>6.0329214213918263</v>
      </c>
      <c r="P15" s="143">
        <f t="shared" si="11"/>
        <v>7.7504371995573065</v>
      </c>
      <c r="Q15" s="52">
        <f t="shared" si="12"/>
        <v>0.2846905600453255</v>
      </c>
    </row>
    <row r="16" spans="1:20" ht="20.100000000000001" customHeight="1" x14ac:dyDescent="0.25">
      <c r="A16" s="32"/>
      <c r="B16" s="33" t="s">
        <v>9</v>
      </c>
      <c r="C16" s="211">
        <v>2242.4900000000002</v>
      </c>
      <c r="D16" s="212">
        <v>690.04999999999984</v>
      </c>
      <c r="E16" s="218">
        <f t="shared" si="6"/>
        <v>4.5413344178851086E-3</v>
      </c>
      <c r="F16" s="219">
        <f t="shared" si="7"/>
        <v>1.2992263065452216E-3</v>
      </c>
      <c r="G16" s="52">
        <f t="shared" si="13"/>
        <v>-0.69228402356309293</v>
      </c>
      <c r="I16" s="211">
        <v>601.43600000000004</v>
      </c>
      <c r="J16" s="212">
        <v>316.51300000000009</v>
      </c>
      <c r="K16" s="231">
        <f t="shared" si="8"/>
        <v>4.3775735583947871E-3</v>
      </c>
      <c r="L16" s="232">
        <f t="shared" si="9"/>
        <v>2.2010545490291919E-3</v>
      </c>
      <c r="M16" s="52">
        <f t="shared" si="14"/>
        <v>-0.47373785406926078</v>
      </c>
      <c r="O16" s="27">
        <f t="shared" si="10"/>
        <v>2.6820008115978218</v>
      </c>
      <c r="P16" s="143">
        <f t="shared" si="11"/>
        <v>4.5868125498152326</v>
      </c>
      <c r="Q16" s="52">
        <f t="shared" si="12"/>
        <v>0.71022041827146398</v>
      </c>
    </row>
    <row r="17" spans="1:17" ht="20.100000000000001" customHeight="1" x14ac:dyDescent="0.25">
      <c r="A17" s="8" t="s">
        <v>130</v>
      </c>
      <c r="B17" s="3"/>
      <c r="C17" s="19">
        <v>647.92000000000007</v>
      </c>
      <c r="D17" s="140">
        <v>349.75</v>
      </c>
      <c r="E17" s="214">
        <f t="shared" si="6"/>
        <v>1.3121224157236462E-3</v>
      </c>
      <c r="F17" s="215">
        <f t="shared" si="7"/>
        <v>6.5850938441300104E-4</v>
      </c>
      <c r="G17" s="54">
        <f t="shared" si="13"/>
        <v>-0.46019570317323133</v>
      </c>
      <c r="I17" s="31">
        <v>262.82899999999995</v>
      </c>
      <c r="J17" s="141">
        <v>263.06200000000001</v>
      </c>
      <c r="K17" s="227">
        <f t="shared" si="8"/>
        <v>1.9130103299093224E-3</v>
      </c>
      <c r="L17" s="228">
        <f t="shared" si="9"/>
        <v>1.829352386084354E-3</v>
      </c>
      <c r="M17" s="54">
        <f t="shared" si="14"/>
        <v>8.8650795764569736E-4</v>
      </c>
      <c r="O17" s="238">
        <f t="shared" si="10"/>
        <v>4.0565038893690568</v>
      </c>
      <c r="P17" s="239">
        <f t="shared" si="11"/>
        <v>7.5214295925661192</v>
      </c>
      <c r="Q17" s="54">
        <f t="shared" si="12"/>
        <v>0.85416550746509756</v>
      </c>
    </row>
    <row r="18" spans="1:17" ht="20.100000000000001" customHeight="1" x14ac:dyDescent="0.25">
      <c r="A18" s="8" t="s">
        <v>10</v>
      </c>
      <c r="C18" s="19">
        <v>1346.1199999999997</v>
      </c>
      <c r="D18" s="140">
        <v>3687.3899999999971</v>
      </c>
      <c r="E18" s="214">
        <f t="shared" si="6"/>
        <v>2.7260683822908911E-3</v>
      </c>
      <c r="F18" s="215">
        <f t="shared" si="7"/>
        <v>6.9426187819604124E-3</v>
      </c>
      <c r="G18" s="52">
        <f t="shared" si="13"/>
        <v>1.7392728731465235</v>
      </c>
      <c r="I18" s="19">
        <v>935.25100000000009</v>
      </c>
      <c r="J18" s="140">
        <v>1754.2310000000007</v>
      </c>
      <c r="K18" s="227">
        <f t="shared" si="8"/>
        <v>6.8072580425220363E-3</v>
      </c>
      <c r="L18" s="228">
        <f t="shared" si="9"/>
        <v>1.2199050663315657E-2</v>
      </c>
      <c r="M18" s="52">
        <f t="shared" si="14"/>
        <v>0.8756793630800721</v>
      </c>
      <c r="O18" s="27">
        <f t="shared" si="10"/>
        <v>6.9477535435176687</v>
      </c>
      <c r="P18" s="143">
        <f t="shared" si="11"/>
        <v>4.7573785251899094</v>
      </c>
      <c r="Q18" s="52">
        <f t="shared" si="12"/>
        <v>-0.31526377621316226</v>
      </c>
    </row>
    <row r="19" spans="1:17" ht="20.100000000000001" customHeight="1" thickBot="1" x14ac:dyDescent="0.3">
      <c r="A19" s="8" t="s">
        <v>11</v>
      </c>
      <c r="B19" s="10"/>
      <c r="C19" s="21">
        <v>3125.0599999999995</v>
      </c>
      <c r="D19" s="142">
        <v>7122.8200000000015</v>
      </c>
      <c r="E19" s="220">
        <f t="shared" si="6"/>
        <v>6.3286536555150902E-3</v>
      </c>
      <c r="F19" s="221">
        <f t="shared" si="7"/>
        <v>1.3410847215109687E-2</v>
      </c>
      <c r="G19" s="55">
        <f t="shared" si="13"/>
        <v>1.2792586382341469</v>
      </c>
      <c r="I19" s="21">
        <v>687.27000000000021</v>
      </c>
      <c r="J19" s="142">
        <v>1333.5860000000002</v>
      </c>
      <c r="K19" s="233">
        <f t="shared" si="8"/>
        <v>5.0023194146642143E-3</v>
      </c>
      <c r="L19" s="234">
        <f t="shared" si="9"/>
        <v>9.273854570970682E-3</v>
      </c>
      <c r="M19" s="55">
        <f t="shared" si="14"/>
        <v>0.94041061009501337</v>
      </c>
      <c r="O19" s="240">
        <f t="shared" si="10"/>
        <v>2.1992217749419223</v>
      </c>
      <c r="P19" s="241">
        <f t="shared" si="11"/>
        <v>1.8722724988136721</v>
      </c>
      <c r="Q19" s="55">
        <f t="shared" si="12"/>
        <v>-0.14866589620634527</v>
      </c>
    </row>
    <row r="20" spans="1:17" ht="26.25" customHeight="1" thickBot="1" x14ac:dyDescent="0.3">
      <c r="A20" s="12" t="s">
        <v>12</v>
      </c>
      <c r="B20" s="48"/>
      <c r="C20" s="163">
        <f>C7+C10+C13+C17+C18+C19</f>
        <v>493795.39</v>
      </c>
      <c r="D20" s="315">
        <f>D7+D10+D13+D17+D18+D19</f>
        <v>531123.78999999992</v>
      </c>
      <c r="E20" s="222">
        <f>E8+E9+E10+E13+E17+E18+E19</f>
        <v>0.99999999999999989</v>
      </c>
      <c r="F20" s="223">
        <f>F8+F9+F10+F13+F17+F18+F19</f>
        <v>1.0000000000000002</v>
      </c>
      <c r="G20" s="55">
        <f>(D20-C20)/C20</f>
        <v>7.5594873415079686E-2</v>
      </c>
      <c r="H20" s="1"/>
      <c r="I20" s="213">
        <f>I8+I9+I10+I13+I17+I18+I19</f>
        <v>137390.26700000002</v>
      </c>
      <c r="J20" s="226">
        <f>J8+J9+J10+J13+J17+J18+J19</f>
        <v>143800.61600000004</v>
      </c>
      <c r="K20" s="235">
        <f>K8+K9+K10+K13+K17+K18+K19</f>
        <v>1</v>
      </c>
      <c r="L20" s="236">
        <f>L8+L9+L10+L13+L17+L18+L19</f>
        <v>0.99999999999999989</v>
      </c>
      <c r="M20" s="55">
        <f>(J20-I20)/I20</f>
        <v>4.6657955763343958E-2</v>
      </c>
      <c r="N20" s="1"/>
      <c r="O20" s="24">
        <f t="shared" si="10"/>
        <v>2.782331908768934</v>
      </c>
      <c r="P20" s="242">
        <f t="shared" si="11"/>
        <v>2.7074783451142355</v>
      </c>
      <c r="Q20" s="55">
        <f t="shared" si="12"/>
        <v>-2.6903175504973495E-2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47" t="s">
        <v>2</v>
      </c>
      <c r="B24" s="330"/>
      <c r="C24" s="366" t="s">
        <v>1</v>
      </c>
      <c r="D24" s="364"/>
      <c r="E24" s="359" t="s">
        <v>105</v>
      </c>
      <c r="F24" s="359"/>
      <c r="G24" s="130" t="s">
        <v>0</v>
      </c>
      <c r="I24" s="360">
        <v>1000</v>
      </c>
      <c r="J24" s="364"/>
      <c r="K24" s="359" t="s">
        <v>105</v>
      </c>
      <c r="L24" s="359"/>
      <c r="M24" s="130" t="s">
        <v>0</v>
      </c>
      <c r="O24" s="358" t="s">
        <v>22</v>
      </c>
      <c r="P24" s="359"/>
      <c r="Q24" s="130" t="s">
        <v>0</v>
      </c>
    </row>
    <row r="25" spans="1:17" ht="15" customHeight="1" x14ac:dyDescent="0.25">
      <c r="A25" s="365"/>
      <c r="B25" s="331"/>
      <c r="C25" s="367" t="str">
        <f>C5</f>
        <v>jan-fev</v>
      </c>
      <c r="D25" s="357"/>
      <c r="E25" s="361" t="str">
        <f>C5</f>
        <v>jan-fev</v>
      </c>
      <c r="F25" s="361"/>
      <c r="G25" s="131" t="str">
        <f>G5</f>
        <v>2025 /2024</v>
      </c>
      <c r="I25" s="356" t="str">
        <f>C5</f>
        <v>jan-fev</v>
      </c>
      <c r="J25" s="357"/>
      <c r="K25" s="368" t="str">
        <f>C5</f>
        <v>jan-fev</v>
      </c>
      <c r="L25" s="363"/>
      <c r="M25" s="131" t="str">
        <f>G5</f>
        <v>2025 /2024</v>
      </c>
      <c r="O25" s="356" t="str">
        <f>C5</f>
        <v>jan-fev</v>
      </c>
      <c r="P25" s="357"/>
      <c r="Q25" s="131" t="str">
        <f>G5</f>
        <v>2025 /2024</v>
      </c>
    </row>
    <row r="26" spans="1:17" ht="19.5" customHeight="1" x14ac:dyDescent="0.25">
      <c r="A26" s="365"/>
      <c r="B26" s="331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91392.62</v>
      </c>
      <c r="D27" s="210">
        <f>D28+D29</f>
        <v>93170.549999999988</v>
      </c>
      <c r="E27" s="216">
        <f>C27/$C$40</f>
        <v>0.39744088285271134</v>
      </c>
      <c r="F27" s="217">
        <f>D27/$D$40</f>
        <v>0.38900740942635753</v>
      </c>
      <c r="G27" s="53">
        <f>(D27-C27)/C27</f>
        <v>1.9453758957780103E-2</v>
      </c>
      <c r="I27" s="78">
        <f>I28+I29</f>
        <v>23766.788000000004</v>
      </c>
      <c r="J27" s="210">
        <f>J28+J29</f>
        <v>23863.761000000006</v>
      </c>
      <c r="K27" s="216">
        <f>I27/$I$40</f>
        <v>0.38038439701045001</v>
      </c>
      <c r="L27" s="217">
        <f>J27/$J$40</f>
        <v>0.37710946931929956</v>
      </c>
      <c r="M27" s="53">
        <f>(J27-I27)/I27</f>
        <v>4.0801895485415088E-3</v>
      </c>
      <c r="O27" s="63">
        <f t="shared" ref="O27" si="15">(I27/C27)*10</f>
        <v>2.6005150087611018</v>
      </c>
      <c r="P27" s="237">
        <f t="shared" ref="P27" si="16">(J27/D27)*10</f>
        <v>2.56129871509828</v>
      </c>
      <c r="Q27" s="53">
        <f>(P27-O27)/O27</f>
        <v>-1.508020277933508E-2</v>
      </c>
    </row>
    <row r="28" spans="1:17" ht="20.100000000000001" customHeight="1" x14ac:dyDescent="0.25">
      <c r="A28" s="8" t="s">
        <v>4</v>
      </c>
      <c r="C28" s="19">
        <v>40868.309999999976</v>
      </c>
      <c r="D28" s="140">
        <v>43521.279999999999</v>
      </c>
      <c r="E28" s="214">
        <f>C28/$C$40</f>
        <v>0.17772482293535607</v>
      </c>
      <c r="F28" s="215">
        <f>D28/$D$40</f>
        <v>0.18171085592731981</v>
      </c>
      <c r="G28" s="52">
        <f>(D28-C28)/C28</f>
        <v>6.4915089466631354E-2</v>
      </c>
      <c r="I28" s="19">
        <v>11819.666000000005</v>
      </c>
      <c r="J28" s="140">
        <v>12445.823000000004</v>
      </c>
      <c r="K28" s="214">
        <f>I28/$I$40</f>
        <v>0.18917224002986516</v>
      </c>
      <c r="L28" s="215">
        <f>J28/$J$40</f>
        <v>0.19667636240456537</v>
      </c>
      <c r="M28" s="52">
        <f>(J28-I28)/I28</f>
        <v>5.2975862431307197E-2</v>
      </c>
      <c r="O28" s="27">
        <f t="shared" ref="O28:O40" si="17">(I28/C28)*10</f>
        <v>2.8921347616282667</v>
      </c>
      <c r="P28" s="143">
        <f t="shared" ref="P28:P40" si="18">(J28/D28)*10</f>
        <v>2.8597097787565078</v>
      </c>
      <c r="Q28" s="52">
        <f>(P28-O28)/O28</f>
        <v>-1.1211435684796262E-2</v>
      </c>
    </row>
    <row r="29" spans="1:17" ht="20.100000000000001" customHeight="1" x14ac:dyDescent="0.25">
      <c r="A29" s="8" t="s">
        <v>5</v>
      </c>
      <c r="C29" s="19">
        <v>50524.310000000012</v>
      </c>
      <c r="D29" s="140">
        <v>49649.27</v>
      </c>
      <c r="E29" s="214">
        <f>C29/$C$40</f>
        <v>0.21971605991735524</v>
      </c>
      <c r="F29" s="215">
        <f>D29/$D$40</f>
        <v>0.20729655349903775</v>
      </c>
      <c r="G29" s="52">
        <f t="shared" ref="G29:G40" si="19">(D29-C29)/C29</f>
        <v>-1.7319187535663826E-2</v>
      </c>
      <c r="I29" s="19">
        <v>11947.121999999999</v>
      </c>
      <c r="J29" s="140">
        <v>11417.938</v>
      </c>
      <c r="K29" s="214">
        <f t="shared" ref="K29:K39" si="20">I29/$I$40</f>
        <v>0.19121215698058486</v>
      </c>
      <c r="L29" s="215">
        <f t="shared" ref="L29:L39" si="21">J29/$J$40</f>
        <v>0.18043310691473416</v>
      </c>
      <c r="M29" s="52">
        <f t="shared" ref="M29:M40" si="22">(J29-I29)/I29</f>
        <v>-4.4293847505700479E-2</v>
      </c>
      <c r="O29" s="27">
        <f t="shared" si="17"/>
        <v>2.3646284333224927</v>
      </c>
      <c r="P29" s="143">
        <f t="shared" si="18"/>
        <v>2.299719210373083</v>
      </c>
      <c r="Q29" s="52">
        <f t="shared" ref="Q29:Q38" si="23">(P29-O29)/O29</f>
        <v>-2.7450072930996199E-2</v>
      </c>
    </row>
    <row r="30" spans="1:17" ht="20.100000000000001" customHeight="1" x14ac:dyDescent="0.25">
      <c r="A30" s="23" t="s">
        <v>38</v>
      </c>
      <c r="B30" s="15"/>
      <c r="C30" s="78">
        <f>C31+C32</f>
        <v>71309.440000000017</v>
      </c>
      <c r="D30" s="210">
        <f>D31+D32</f>
        <v>74814.06</v>
      </c>
      <c r="E30" s="216">
        <f>C30/$C$40</f>
        <v>0.31010476326570413</v>
      </c>
      <c r="F30" s="217">
        <f>D30/$D$40</f>
        <v>0.31236505171717971</v>
      </c>
      <c r="G30" s="53">
        <f>(D30-C30)/C30</f>
        <v>4.9146648746645323E-2</v>
      </c>
      <c r="I30" s="78">
        <f>I31+I32</f>
        <v>8681.402</v>
      </c>
      <c r="J30" s="210">
        <f>J31+J32</f>
        <v>8668.9960000000046</v>
      </c>
      <c r="K30" s="216">
        <f t="shared" si="20"/>
        <v>0.13894472677483025</v>
      </c>
      <c r="L30" s="217">
        <f t="shared" si="21"/>
        <v>0.13699267609540389</v>
      </c>
      <c r="M30" s="53">
        <f t="shared" si="22"/>
        <v>-1.4290318545317222E-3</v>
      </c>
      <c r="O30" s="63">
        <f t="shared" si="17"/>
        <v>1.217426753035783</v>
      </c>
      <c r="P30" s="237">
        <f t="shared" si="18"/>
        <v>1.1587388787615596</v>
      </c>
      <c r="Q30" s="53">
        <f t="shared" si="23"/>
        <v>-4.8206493021349286E-2</v>
      </c>
    </row>
    <row r="31" spans="1:17" ht="20.100000000000001" customHeight="1" x14ac:dyDescent="0.25">
      <c r="A31" s="8"/>
      <c r="B31" t="s">
        <v>6</v>
      </c>
      <c r="C31" s="31">
        <v>68791.700000000012</v>
      </c>
      <c r="D31" s="141">
        <v>73243.839999999997</v>
      </c>
      <c r="E31" s="214">
        <f t="shared" ref="E31:E38" si="24">C31/$C$40</f>
        <v>0.29915581784326645</v>
      </c>
      <c r="F31" s="215">
        <f t="shared" ref="F31:F38" si="25">D31/$D$40</f>
        <v>0.30580904003291409</v>
      </c>
      <c r="G31" s="52">
        <f>(D31-C31)/C31</f>
        <v>6.4719144896840525E-2</v>
      </c>
      <c r="I31" s="31">
        <v>8169.5769999999993</v>
      </c>
      <c r="J31" s="141">
        <v>8395.3270000000048</v>
      </c>
      <c r="K31" s="214">
        <f>I31/$I$40</f>
        <v>0.13075303322331316</v>
      </c>
      <c r="L31" s="215">
        <f>J31/$J$40</f>
        <v>0.13266799435897755</v>
      </c>
      <c r="M31" s="52">
        <f>(J31-I31)/I31</f>
        <v>2.7633009640524286E-2</v>
      </c>
      <c r="O31" s="27">
        <f t="shared" si="17"/>
        <v>1.1875817867562508</v>
      </c>
      <c r="P31" s="143">
        <f t="shared" si="18"/>
        <v>1.1462161186524362</v>
      </c>
      <c r="Q31" s="52">
        <f t="shared" si="23"/>
        <v>-3.4831847848391453E-2</v>
      </c>
    </row>
    <row r="32" spans="1:17" ht="20.100000000000001" customHeight="1" x14ac:dyDescent="0.25">
      <c r="A32" s="8"/>
      <c r="B32" t="s">
        <v>39</v>
      </c>
      <c r="C32" s="31">
        <v>2517.7399999999993</v>
      </c>
      <c r="D32" s="141">
        <v>1570.2199999999996</v>
      </c>
      <c r="E32" s="218">
        <f t="shared" si="24"/>
        <v>1.0948945422437668E-2</v>
      </c>
      <c r="F32" s="219">
        <f t="shared" si="25"/>
        <v>6.556011684265629E-3</v>
      </c>
      <c r="G32" s="52">
        <f>(D32-C32)/C32</f>
        <v>-0.37633750903588137</v>
      </c>
      <c r="I32" s="31">
        <v>511.82499999999987</v>
      </c>
      <c r="J32" s="141">
        <v>273.66899999999987</v>
      </c>
      <c r="K32" s="218">
        <f>I32/$I$40</f>
        <v>8.1916935515170784E-3</v>
      </c>
      <c r="L32" s="219">
        <f>J32/$J$40</f>
        <v>4.3246817364263465E-3</v>
      </c>
      <c r="M32" s="52">
        <f>(J32-I32)/I32</f>
        <v>-0.46530747814194318</v>
      </c>
      <c r="O32" s="27">
        <f t="shared" si="17"/>
        <v>2.0328747209799265</v>
      </c>
      <c r="P32" s="143">
        <f t="shared" si="18"/>
        <v>1.7428704258002059</v>
      </c>
      <c r="Q32" s="52">
        <f t="shared" si="23"/>
        <v>-0.14265723912387823</v>
      </c>
    </row>
    <row r="33" spans="1:17" ht="20.100000000000001" customHeight="1" x14ac:dyDescent="0.25">
      <c r="A33" s="23" t="s">
        <v>129</v>
      </c>
      <c r="B33" s="15"/>
      <c r="C33" s="78">
        <f>SUM(C34:C36)</f>
        <v>65113.110000000008</v>
      </c>
      <c r="D33" s="210">
        <f>SUM(D34:D36)</f>
        <v>64801.380000000005</v>
      </c>
      <c r="E33" s="216">
        <f t="shared" si="24"/>
        <v>0.28315866121012517</v>
      </c>
      <c r="F33" s="217">
        <f t="shared" si="25"/>
        <v>0.27055992436508081</v>
      </c>
      <c r="G33" s="53">
        <f t="shared" si="19"/>
        <v>-4.7875151409601411E-3</v>
      </c>
      <c r="I33" s="78">
        <f>SUM(I34:I36)</f>
        <v>29451.697000000004</v>
      </c>
      <c r="J33" s="210">
        <f>SUM(J34:J36)</f>
        <v>29282.006999999994</v>
      </c>
      <c r="K33" s="216">
        <f t="shared" si="20"/>
        <v>0.47137063722197037</v>
      </c>
      <c r="L33" s="217">
        <f t="shared" si="21"/>
        <v>0.46273184350002544</v>
      </c>
      <c r="M33" s="53">
        <f t="shared" si="22"/>
        <v>-5.7616374363762329E-3</v>
      </c>
      <c r="O33" s="63">
        <f t="shared" si="17"/>
        <v>4.5231593146142153</v>
      </c>
      <c r="P33" s="237">
        <f t="shared" si="18"/>
        <v>4.5187320084850029</v>
      </c>
      <c r="Q33" s="53">
        <f t="shared" si="23"/>
        <v>-9.7880835523698377E-4</v>
      </c>
    </row>
    <row r="34" spans="1:17" ht="20.100000000000001" customHeight="1" x14ac:dyDescent="0.25">
      <c r="A34" s="8"/>
      <c r="B34" s="3" t="s">
        <v>7</v>
      </c>
      <c r="C34" s="31">
        <v>60953.040000000008</v>
      </c>
      <c r="D34" s="141">
        <v>63023.790000000008</v>
      </c>
      <c r="E34" s="214">
        <f t="shared" si="24"/>
        <v>0.26506768303782768</v>
      </c>
      <c r="F34" s="215">
        <f t="shared" si="25"/>
        <v>0.26313809760842649</v>
      </c>
      <c r="G34" s="52">
        <f t="shared" si="19"/>
        <v>3.3972874855790619E-2</v>
      </c>
      <c r="I34" s="31">
        <v>27972.948000000004</v>
      </c>
      <c r="J34" s="141">
        <v>28385.877999999993</v>
      </c>
      <c r="K34" s="214">
        <f t="shared" si="20"/>
        <v>0.44770344892985425</v>
      </c>
      <c r="L34" s="215">
        <f t="shared" si="21"/>
        <v>0.44857067537436263</v>
      </c>
      <c r="M34" s="52">
        <f t="shared" si="22"/>
        <v>1.4761761970886633E-2</v>
      </c>
      <c r="O34" s="27">
        <f t="shared" si="17"/>
        <v>4.5892621598528969</v>
      </c>
      <c r="P34" s="143">
        <f t="shared" si="18"/>
        <v>4.5039941266623265</v>
      </c>
      <c r="Q34" s="52">
        <f t="shared" si="23"/>
        <v>-1.8579900258586139E-2</v>
      </c>
    </row>
    <row r="35" spans="1:17" ht="20.100000000000001" customHeight="1" x14ac:dyDescent="0.25">
      <c r="A35" s="8"/>
      <c r="B35" s="3" t="s">
        <v>8</v>
      </c>
      <c r="C35" s="31">
        <v>2289.4699999999998</v>
      </c>
      <c r="D35" s="141">
        <v>1172.7099999999996</v>
      </c>
      <c r="E35" s="214">
        <f t="shared" si="24"/>
        <v>9.9562631869487602E-3</v>
      </c>
      <c r="F35" s="215">
        <f t="shared" si="25"/>
        <v>4.8963205552439437E-3</v>
      </c>
      <c r="G35" s="52">
        <f t="shared" si="19"/>
        <v>-0.48778101482002401</v>
      </c>
      <c r="I35" s="31">
        <v>1109.0889999999999</v>
      </c>
      <c r="J35" s="141">
        <v>670.98299999999983</v>
      </c>
      <c r="K35" s="214">
        <f t="shared" si="20"/>
        <v>1.77508273518459E-2</v>
      </c>
      <c r="L35" s="215">
        <f t="shared" si="21"/>
        <v>1.0603275948509183E-2</v>
      </c>
      <c r="M35" s="52">
        <f t="shared" si="22"/>
        <v>-0.39501428650000148</v>
      </c>
      <c r="O35" s="27">
        <f t="shared" si="17"/>
        <v>4.8443045770418482</v>
      </c>
      <c r="P35" s="143">
        <f t="shared" si="18"/>
        <v>5.7216447374031096</v>
      </c>
      <c r="Q35" s="52">
        <f t="shared" si="23"/>
        <v>0.1811075555651798</v>
      </c>
    </row>
    <row r="36" spans="1:17" ht="20.100000000000001" customHeight="1" x14ac:dyDescent="0.25">
      <c r="A36" s="32"/>
      <c r="B36" s="33" t="s">
        <v>9</v>
      </c>
      <c r="C36" s="211">
        <v>1870.6000000000004</v>
      </c>
      <c r="D36" s="212">
        <v>604.87999999999988</v>
      </c>
      <c r="E36" s="218">
        <f t="shared" si="24"/>
        <v>8.1347149853487292E-3</v>
      </c>
      <c r="F36" s="219">
        <f t="shared" si="25"/>
        <v>2.5255062014103717E-3</v>
      </c>
      <c r="G36" s="52">
        <f t="shared" si="19"/>
        <v>-0.67663851170747369</v>
      </c>
      <c r="I36" s="211">
        <v>369.65999999999997</v>
      </c>
      <c r="J36" s="212">
        <v>225.14599999999999</v>
      </c>
      <c r="K36" s="218">
        <f t="shared" si="20"/>
        <v>5.9163609402702174E-3</v>
      </c>
      <c r="L36" s="219">
        <f t="shared" si="21"/>
        <v>3.5578921771535926E-3</v>
      </c>
      <c r="M36" s="52">
        <f t="shared" si="22"/>
        <v>-0.39093761835199914</v>
      </c>
      <c r="O36" s="27">
        <f t="shared" si="17"/>
        <v>1.9761573826579701</v>
      </c>
      <c r="P36" s="143">
        <f t="shared" si="18"/>
        <v>3.7221597672265578</v>
      </c>
      <c r="Q36" s="52">
        <f t="shared" si="23"/>
        <v>0.88353407471027456</v>
      </c>
    </row>
    <row r="37" spans="1:17" ht="20.100000000000001" customHeight="1" x14ac:dyDescent="0.25">
      <c r="A37" s="8" t="s">
        <v>130</v>
      </c>
      <c r="B37" s="3"/>
      <c r="C37" s="19">
        <v>482.76</v>
      </c>
      <c r="D37" s="140">
        <v>250.28</v>
      </c>
      <c r="E37" s="214">
        <f t="shared" si="24"/>
        <v>2.0993879003137774E-3</v>
      </c>
      <c r="F37" s="215">
        <f t="shared" si="25"/>
        <v>1.0449737007158246E-3</v>
      </c>
      <c r="G37" s="54">
        <f>(D37-C37)/C37</f>
        <v>-0.4815643383876046</v>
      </c>
      <c r="I37" s="19">
        <v>115.26400000000001</v>
      </c>
      <c r="J37" s="140">
        <v>61.259</v>
      </c>
      <c r="K37" s="214">
        <f>I37/$I$40</f>
        <v>1.8447855527222487E-3</v>
      </c>
      <c r="L37" s="215">
        <f>J37/$J$40</f>
        <v>9.6805147273436765E-4</v>
      </c>
      <c r="M37" s="54">
        <f>(J37-I37)/I37</f>
        <v>-0.46853310660744035</v>
      </c>
      <c r="O37" s="238">
        <f t="shared" si="17"/>
        <v>2.3876046068439809</v>
      </c>
      <c r="P37" s="239">
        <f t="shared" si="18"/>
        <v>2.4476186670928559</v>
      </c>
      <c r="Q37" s="54">
        <f t="shared" si="23"/>
        <v>2.5135677857567755E-2</v>
      </c>
    </row>
    <row r="38" spans="1:17" ht="20.100000000000001" customHeight="1" x14ac:dyDescent="0.25">
      <c r="A38" s="8" t="s">
        <v>10</v>
      </c>
      <c r="C38" s="19">
        <v>399.38000000000005</v>
      </c>
      <c r="D38" s="140">
        <v>2362.2599999999989</v>
      </c>
      <c r="E38" s="214">
        <f t="shared" si="24"/>
        <v>1.7367916555375684E-3</v>
      </c>
      <c r="F38" s="215">
        <f t="shared" si="25"/>
        <v>9.862951791005924E-3</v>
      </c>
      <c r="G38" s="52">
        <f t="shared" si="19"/>
        <v>4.9148179678501638</v>
      </c>
      <c r="I38" s="19">
        <v>176.20200000000003</v>
      </c>
      <c r="J38" s="140">
        <v>665.92499999999984</v>
      </c>
      <c r="K38" s="214">
        <f t="shared" si="20"/>
        <v>2.8200904355285749E-3</v>
      </c>
      <c r="L38" s="215">
        <f t="shared" si="21"/>
        <v>1.0523346397764142E-2</v>
      </c>
      <c r="M38" s="52">
        <f t="shared" si="22"/>
        <v>2.7793271359008398</v>
      </c>
      <c r="O38" s="27">
        <f t="shared" si="17"/>
        <v>4.4118884270619461</v>
      </c>
      <c r="P38" s="143">
        <f t="shared" si="18"/>
        <v>2.8190165350130814</v>
      </c>
      <c r="Q38" s="52">
        <f t="shared" si="23"/>
        <v>-0.36104083736079928</v>
      </c>
    </row>
    <row r="39" spans="1:17" ht="20.100000000000001" customHeight="1" thickBot="1" x14ac:dyDescent="0.3">
      <c r="A39" s="8" t="s">
        <v>11</v>
      </c>
      <c r="B39" s="10"/>
      <c r="C39" s="21">
        <v>1255.43</v>
      </c>
      <c r="D39" s="142">
        <v>4109.8899999999994</v>
      </c>
      <c r="E39" s="220">
        <f>C39/$C$40</f>
        <v>5.4595131156080154E-3</v>
      </c>
      <c r="F39" s="221">
        <f>D39/$D$40</f>
        <v>1.7159688999660219E-2</v>
      </c>
      <c r="G39" s="55">
        <f t="shared" si="19"/>
        <v>2.2736910859227506</v>
      </c>
      <c r="I39" s="21">
        <v>289.62200000000007</v>
      </c>
      <c r="J39" s="142">
        <v>738.77799999999991</v>
      </c>
      <c r="K39" s="220">
        <f t="shared" si="20"/>
        <v>4.6353630044985699E-3</v>
      </c>
      <c r="L39" s="221">
        <f t="shared" si="21"/>
        <v>1.1674613214772533E-2</v>
      </c>
      <c r="M39" s="55">
        <f t="shared" si="22"/>
        <v>1.5508352266057126</v>
      </c>
      <c r="O39" s="240">
        <f t="shared" si="17"/>
        <v>2.3069545892642367</v>
      </c>
      <c r="P39" s="241">
        <f t="shared" si="18"/>
        <v>1.7975614919134089</v>
      </c>
      <c r="Q39" s="55">
        <f>(P39-O39)/O39</f>
        <v>-0.22080759617955462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229952.74000000002</v>
      </c>
      <c r="D40" s="226">
        <f>D28+D29+D30+D33+D37+D38+D39</f>
        <v>239508.41999999998</v>
      </c>
      <c r="E40" s="222">
        <f>C40/$C$40</f>
        <v>1</v>
      </c>
      <c r="F40" s="223">
        <f>D40/$D$40</f>
        <v>1</v>
      </c>
      <c r="G40" s="55">
        <f t="shared" si="19"/>
        <v>4.1554973426278646E-2</v>
      </c>
      <c r="H40" s="1"/>
      <c r="I40" s="213">
        <f>I28+I29+I30+I33+I37+I38+I39</f>
        <v>62480.975000000006</v>
      </c>
      <c r="J40" s="226">
        <f>J28+J29+J30+J33+J37+J38+J39</f>
        <v>63280.72600000001</v>
      </c>
      <c r="K40" s="222">
        <f>K28+K29+K30+K33+K37+K38+K39</f>
        <v>1</v>
      </c>
      <c r="L40" s="223">
        <f>L28+L29+L30+L33+L37+L38+L39</f>
        <v>0.99999999999999978</v>
      </c>
      <c r="M40" s="55">
        <f t="shared" si="22"/>
        <v>1.2799912293302141E-2</v>
      </c>
      <c r="N40" s="1"/>
      <c r="O40" s="24">
        <f t="shared" si="17"/>
        <v>2.7171224400283296</v>
      </c>
      <c r="P40" s="242">
        <f t="shared" si="18"/>
        <v>2.6421086156386493</v>
      </c>
      <c r="Q40" s="55">
        <f>(P40-O40)/O40</f>
        <v>-2.7607818950145718E-2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47" t="s">
        <v>15</v>
      </c>
      <c r="B44" s="330"/>
      <c r="C44" s="366" t="s">
        <v>1</v>
      </c>
      <c r="D44" s="364"/>
      <c r="E44" s="359" t="s">
        <v>105</v>
      </c>
      <c r="F44" s="359"/>
      <c r="G44" s="130" t="s">
        <v>0</v>
      </c>
      <c r="I44" s="360">
        <v>1000</v>
      </c>
      <c r="J44" s="364"/>
      <c r="K44" s="359" t="s">
        <v>105</v>
      </c>
      <c r="L44" s="359"/>
      <c r="M44" s="130" t="s">
        <v>0</v>
      </c>
      <c r="O44" s="358" t="s">
        <v>22</v>
      </c>
      <c r="P44" s="359"/>
      <c r="Q44" s="130" t="s">
        <v>0</v>
      </c>
    </row>
    <row r="45" spans="1:17" ht="15" customHeight="1" x14ac:dyDescent="0.25">
      <c r="A45" s="365"/>
      <c r="B45" s="331"/>
      <c r="C45" s="367" t="str">
        <f>C5</f>
        <v>jan-fev</v>
      </c>
      <c r="D45" s="357"/>
      <c r="E45" s="361" t="str">
        <f>C25</f>
        <v>jan-fev</v>
      </c>
      <c r="F45" s="361"/>
      <c r="G45" s="131" t="str">
        <f>G25</f>
        <v>2025 /2024</v>
      </c>
      <c r="I45" s="356" t="str">
        <f>C5</f>
        <v>jan-fev</v>
      </c>
      <c r="J45" s="357"/>
      <c r="K45" s="368" t="str">
        <f>C25</f>
        <v>jan-fev</v>
      </c>
      <c r="L45" s="363"/>
      <c r="M45" s="131" t="str">
        <f>G45</f>
        <v>2025 /2024</v>
      </c>
      <c r="O45" s="356" t="str">
        <f>C5</f>
        <v>jan-fev</v>
      </c>
      <c r="P45" s="357"/>
      <c r="Q45" s="131" t="str">
        <f>Q25</f>
        <v>2025 /2024</v>
      </c>
    </row>
    <row r="46" spans="1:17" ht="15.75" customHeight="1" x14ac:dyDescent="0.25">
      <c r="A46" s="365"/>
      <c r="B46" s="331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143282.02000000002</v>
      </c>
      <c r="D47" s="210">
        <f>D48+D49</f>
        <v>140448.94999999995</v>
      </c>
      <c r="E47" s="216">
        <f>C47/$C$60</f>
        <v>0.54305859950997315</v>
      </c>
      <c r="F47" s="217">
        <f>D47/$D$60</f>
        <v>0.48162396241322969</v>
      </c>
      <c r="G47" s="53">
        <f>(D47-C47)/C47</f>
        <v>-1.977268327177454E-2</v>
      </c>
      <c r="H47"/>
      <c r="I47" s="78">
        <f>I48+I49</f>
        <v>44342.337000000029</v>
      </c>
      <c r="J47" s="210">
        <f>J48+J49</f>
        <v>45707.584000000003</v>
      </c>
      <c r="K47" s="216">
        <f>I47/$I$60</f>
        <v>0.59194708448185585</v>
      </c>
      <c r="L47" s="217">
        <f>J47/$J$60</f>
        <v>0.56765581771162377</v>
      </c>
      <c r="M47" s="53">
        <f>(J47-I47)/I47</f>
        <v>3.0788792210026571E-2</v>
      </c>
      <c r="N47"/>
      <c r="O47" s="63">
        <f t="shared" ref="O47" si="26">(I47/C47)*10</f>
        <v>3.0947593424492497</v>
      </c>
      <c r="P47" s="237">
        <f t="shared" ref="P47" si="27">(J47/D47)*10</f>
        <v>3.2543912930641361</v>
      </c>
      <c r="Q47" s="53">
        <f>(P47-O47)/O47</f>
        <v>5.1581377726305132E-2</v>
      </c>
    </row>
    <row r="48" spans="1:17" ht="20.100000000000001" customHeight="1" x14ac:dyDescent="0.25">
      <c r="A48" s="8" t="s">
        <v>4</v>
      </c>
      <c r="C48" s="19">
        <v>75047.590000000011</v>
      </c>
      <c r="D48" s="140">
        <v>73292.51999999999</v>
      </c>
      <c r="E48" s="214">
        <f>C48/$C$60</f>
        <v>0.28444070736857746</v>
      </c>
      <c r="F48" s="215">
        <f>D48/$D$60</f>
        <v>0.25133284298423658</v>
      </c>
      <c r="G48" s="52">
        <f>(D48-C48)/C48</f>
        <v>-2.3386094077105225E-2</v>
      </c>
      <c r="I48" s="19">
        <v>25819.540000000015</v>
      </c>
      <c r="J48" s="140">
        <v>28044.901000000009</v>
      </c>
      <c r="K48" s="214">
        <f>I48/$I$60</f>
        <v>0.34467739996795066</v>
      </c>
      <c r="L48" s="215">
        <f>J48/$J$60</f>
        <v>0.34829780567261087</v>
      </c>
      <c r="M48" s="52">
        <f>(J48-I48)/I48</f>
        <v>8.6189025830823954E-2</v>
      </c>
      <c r="O48" s="27">
        <f t="shared" ref="O48:O60" si="28">(I48/C48)*10</f>
        <v>3.4404222707218195</v>
      </c>
      <c r="P48" s="143">
        <f t="shared" ref="P48:P60" si="29">(J48/D48)*10</f>
        <v>3.8264342664162743</v>
      </c>
      <c r="Q48" s="52">
        <f>(P48-O48)/O48</f>
        <v>0.11219901666706376</v>
      </c>
    </row>
    <row r="49" spans="1:17" ht="20.100000000000001" customHeight="1" x14ac:dyDescent="0.25">
      <c r="A49" s="8" t="s">
        <v>5</v>
      </c>
      <c r="C49" s="19">
        <v>68234.430000000022</v>
      </c>
      <c r="D49" s="140">
        <v>67156.429999999978</v>
      </c>
      <c r="E49" s="214">
        <f>C49/$C$60</f>
        <v>0.25861789214139569</v>
      </c>
      <c r="F49" s="215">
        <f>D49/$D$60</f>
        <v>0.23029111942899316</v>
      </c>
      <c r="G49" s="52">
        <f>(D49-C49)/C49</f>
        <v>-1.5798475930700138E-2</v>
      </c>
      <c r="I49" s="19">
        <v>18522.797000000013</v>
      </c>
      <c r="J49" s="140">
        <v>17662.682999999997</v>
      </c>
      <c r="K49" s="214">
        <f>I49/$I$60</f>
        <v>0.24726968451390524</v>
      </c>
      <c r="L49" s="215">
        <f>J49/$J$60</f>
        <v>0.2193580120390129</v>
      </c>
      <c r="M49" s="52">
        <f>(J49-I49)/I49</f>
        <v>-4.6435427651667041E-2</v>
      </c>
      <c r="O49" s="27">
        <f t="shared" si="28"/>
        <v>2.7145822131144071</v>
      </c>
      <c r="P49" s="143">
        <f t="shared" si="29"/>
        <v>2.6300806936878574</v>
      </c>
      <c r="Q49" s="52">
        <f>(P49-O49)/O49</f>
        <v>-3.1128738344454909E-2</v>
      </c>
    </row>
    <row r="50" spans="1:17" ht="20.100000000000001" customHeight="1" x14ac:dyDescent="0.25">
      <c r="A50" s="23" t="s">
        <v>38</v>
      </c>
      <c r="B50" s="15"/>
      <c r="C50" s="78">
        <f>C51+C52</f>
        <v>98035.840000000026</v>
      </c>
      <c r="D50" s="210">
        <f>D51+D52</f>
        <v>128495.69999999985</v>
      </c>
      <c r="E50" s="216">
        <f>C50/$C$60</f>
        <v>0.37156934256080287</v>
      </c>
      <c r="F50" s="217">
        <f>D50/$D$60</f>
        <v>0.44063418193629489</v>
      </c>
      <c r="G50" s="53">
        <f>(D50-C50)/C50</f>
        <v>0.31070127006612908</v>
      </c>
      <c r="I50" s="78">
        <f>I51+I52</f>
        <v>13259.905999999988</v>
      </c>
      <c r="J50" s="210">
        <f>J51+J52</f>
        <v>16722.404000000013</v>
      </c>
      <c r="K50" s="216">
        <f>I50/$I$60</f>
        <v>0.17701283306749158</v>
      </c>
      <c r="L50" s="217">
        <f>J50/$J$60</f>
        <v>0.2076804128768682</v>
      </c>
      <c r="M50" s="53">
        <f>(J50-I50)/I50</f>
        <v>0.26112538052683243</v>
      </c>
      <c r="O50" s="63">
        <f t="shared" si="28"/>
        <v>1.3525569832420454</v>
      </c>
      <c r="P50" s="237">
        <f t="shared" si="29"/>
        <v>1.3013979456121905</v>
      </c>
      <c r="Q50" s="53">
        <f>(P50-O50)/O50</f>
        <v>-3.782394255007876E-2</v>
      </c>
    </row>
    <row r="51" spans="1:17" ht="20.100000000000001" customHeight="1" x14ac:dyDescent="0.25">
      <c r="A51" s="8"/>
      <c r="B51" t="s">
        <v>6</v>
      </c>
      <c r="C51" s="31">
        <v>95965.620000000024</v>
      </c>
      <c r="D51" s="141">
        <v>126831.29999999986</v>
      </c>
      <c r="E51" s="214">
        <f t="shared" ref="E51:E57" si="30">C51/$C$60</f>
        <v>0.36372292349246804</v>
      </c>
      <c r="F51" s="215">
        <f t="shared" ref="F51:F57" si="31">D51/$D$60</f>
        <v>0.43492666384491313</v>
      </c>
      <c r="G51" s="52">
        <f t="shared" ref="G51:G59" si="32">(D51-C51)/C51</f>
        <v>0.32163268470520823</v>
      </c>
      <c r="I51" s="31">
        <v>12800.856999999987</v>
      </c>
      <c r="J51" s="141">
        <v>16273.005000000012</v>
      </c>
      <c r="K51" s="214">
        <f t="shared" ref="K51:K58" si="33">I51/$I$60</f>
        <v>0.17088476820739384</v>
      </c>
      <c r="L51" s="215">
        <f t="shared" ref="L51:L58" si="34">J51/$J$60</f>
        <v>0.20209919561489725</v>
      </c>
      <c r="M51" s="52">
        <f t="shared" ref="M51:M58" si="35">(J51-I51)/I51</f>
        <v>0.27124340190660889</v>
      </c>
      <c r="O51" s="27">
        <f t="shared" si="28"/>
        <v>1.3339003072141862</v>
      </c>
      <c r="P51" s="143">
        <f t="shared" si="29"/>
        <v>1.283043302402485</v>
      </c>
      <c r="Q51" s="52">
        <f t="shared" ref="Q51:Q58" si="36">(P51-O51)/O51</f>
        <v>-3.8126541044071455E-2</v>
      </c>
    </row>
    <row r="52" spans="1:17" ht="20.100000000000001" customHeight="1" x14ac:dyDescent="0.25">
      <c r="A52" s="8"/>
      <c r="B52" t="s">
        <v>39</v>
      </c>
      <c r="C52" s="31">
        <v>2070.2200000000007</v>
      </c>
      <c r="D52" s="141">
        <v>1664.3999999999996</v>
      </c>
      <c r="E52" s="218">
        <f t="shared" si="30"/>
        <v>7.8464190683348606E-3</v>
      </c>
      <c r="F52" s="219">
        <f t="shared" si="31"/>
        <v>5.7075180913818127E-3</v>
      </c>
      <c r="G52" s="52">
        <f t="shared" si="32"/>
        <v>-0.19602747534078549</v>
      </c>
      <c r="I52" s="31">
        <v>459.04900000000004</v>
      </c>
      <c r="J52" s="141">
        <v>449.39900000000011</v>
      </c>
      <c r="K52" s="218">
        <f t="shared" si="33"/>
        <v>6.1280648600977282E-3</v>
      </c>
      <c r="L52" s="219">
        <f t="shared" si="34"/>
        <v>5.5812172619709244E-3</v>
      </c>
      <c r="M52" s="52">
        <f t="shared" si="35"/>
        <v>-2.1021720992747874E-2</v>
      </c>
      <c r="O52" s="27">
        <f t="shared" si="28"/>
        <v>2.2173923544357601</v>
      </c>
      <c r="P52" s="143">
        <f t="shared" si="29"/>
        <v>2.7000660898822408</v>
      </c>
      <c r="Q52" s="52">
        <f t="shared" si="36"/>
        <v>0.2176762874107151</v>
      </c>
    </row>
    <row r="53" spans="1:17" ht="20.100000000000001" customHeight="1" x14ac:dyDescent="0.25">
      <c r="A53" s="23" t="s">
        <v>129</v>
      </c>
      <c r="B53" s="15"/>
      <c r="C53" s="78">
        <f>SUM(C54:C56)</f>
        <v>19543.259999999995</v>
      </c>
      <c r="D53" s="210">
        <f>SUM(D54:D56)</f>
        <v>18233.189999999999</v>
      </c>
      <c r="E53" s="216">
        <f>C53/$C$60</f>
        <v>7.4071648385884509E-2</v>
      </c>
      <c r="F53" s="217">
        <f>D53/$D$60</f>
        <v>6.2524790788633725E-2</v>
      </c>
      <c r="G53" s="53">
        <f>(D53-C53)/C53</f>
        <v>-6.7034363765308164E-2</v>
      </c>
      <c r="I53" s="78">
        <f>SUM(I54:I56)</f>
        <v>16002.787000000006</v>
      </c>
      <c r="J53" s="210">
        <f>SUM(J54:J56)</f>
        <v>16204.984999999997</v>
      </c>
      <c r="K53" s="216">
        <f t="shared" si="33"/>
        <v>0.21362886462736824</v>
      </c>
      <c r="L53" s="217">
        <f t="shared" si="34"/>
        <v>0.20125443539478252</v>
      </c>
      <c r="M53" s="53">
        <f t="shared" si="35"/>
        <v>1.2635174110609056E-2</v>
      </c>
      <c r="O53" s="63">
        <f t="shared" si="28"/>
        <v>8.1883918036192576</v>
      </c>
      <c r="P53" s="237">
        <f t="shared" si="29"/>
        <v>8.8876301952647889</v>
      </c>
      <c r="Q53" s="53">
        <f t="shared" si="36"/>
        <v>8.5393861018774039E-2</v>
      </c>
    </row>
    <row r="54" spans="1:17" ht="20.100000000000001" customHeight="1" x14ac:dyDescent="0.25">
      <c r="A54" s="8"/>
      <c r="B54" s="3" t="s">
        <v>7</v>
      </c>
      <c r="C54" s="31">
        <v>17232.589999999997</v>
      </c>
      <c r="D54" s="141">
        <v>16953.39</v>
      </c>
      <c r="E54" s="214">
        <f>C54/$C$60</f>
        <v>6.5313890684466649E-2</v>
      </c>
      <c r="F54" s="215">
        <f>D54/$D$60</f>
        <v>5.8136133222333283E-2</v>
      </c>
      <c r="G54" s="52">
        <f>(D54-C54)/C54</f>
        <v>-1.6201859383876548E-2</v>
      </c>
      <c r="I54" s="31">
        <v>14329.230000000005</v>
      </c>
      <c r="J54" s="141">
        <v>14949.808999999997</v>
      </c>
      <c r="K54" s="214">
        <f t="shared" si="33"/>
        <v>0.19128775105763915</v>
      </c>
      <c r="L54" s="215">
        <f t="shared" si="34"/>
        <v>0.18566603854029104</v>
      </c>
      <c r="M54" s="52">
        <f t="shared" si="35"/>
        <v>4.3308607650236072E-2</v>
      </c>
      <c r="O54" s="27">
        <f t="shared" si="28"/>
        <v>8.3151923187402517</v>
      </c>
      <c r="P54" s="143">
        <f t="shared" si="29"/>
        <v>8.8181826761491351</v>
      </c>
      <c r="Q54" s="52">
        <f t="shared" si="36"/>
        <v>6.0490526030922427E-2</v>
      </c>
    </row>
    <row r="55" spans="1:17" ht="20.100000000000001" customHeight="1" x14ac:dyDescent="0.25">
      <c r="A55" s="8"/>
      <c r="B55" s="3" t="s">
        <v>8</v>
      </c>
      <c r="C55" s="31">
        <v>1938.7799999999997</v>
      </c>
      <c r="D55" s="141">
        <v>1194.6300000000001</v>
      </c>
      <c r="E55" s="214">
        <f t="shared" si="30"/>
        <v>7.3482433564095858E-3</v>
      </c>
      <c r="F55" s="215">
        <f t="shared" si="31"/>
        <v>4.0965947713935691E-3</v>
      </c>
      <c r="G55" s="52">
        <f t="shared" si="32"/>
        <v>-0.38382384798687819</v>
      </c>
      <c r="I55" s="31">
        <v>1441.7810000000004</v>
      </c>
      <c r="J55" s="141">
        <v>1163.809</v>
      </c>
      <c r="K55" s="214">
        <f t="shared" si="33"/>
        <v>1.9247024788326659E-2</v>
      </c>
      <c r="L55" s="215">
        <f t="shared" si="34"/>
        <v>1.4453683431509901E-2</v>
      </c>
      <c r="M55" s="52">
        <f t="shared" si="35"/>
        <v>-0.19279765789672659</v>
      </c>
      <c r="O55" s="27">
        <f t="shared" si="28"/>
        <v>7.4365374101238952</v>
      </c>
      <c r="P55" s="143">
        <f t="shared" si="29"/>
        <v>9.7420038003398535</v>
      </c>
      <c r="Q55" s="52">
        <f t="shared" si="36"/>
        <v>0.31001879814083372</v>
      </c>
    </row>
    <row r="56" spans="1:17" ht="20.100000000000001" customHeight="1" x14ac:dyDescent="0.25">
      <c r="A56" s="32"/>
      <c r="B56" s="33" t="s">
        <v>9</v>
      </c>
      <c r="C56" s="211">
        <v>371.89000000000004</v>
      </c>
      <c r="D56" s="212">
        <v>85.17</v>
      </c>
      <c r="E56" s="218">
        <f t="shared" si="30"/>
        <v>1.4095143450082843E-3</v>
      </c>
      <c r="F56" s="219">
        <f t="shared" si="31"/>
        <v>2.9206279490686678E-4</v>
      </c>
      <c r="G56" s="52">
        <f t="shared" si="32"/>
        <v>-0.7709806663260641</v>
      </c>
      <c r="I56" s="211">
        <v>231.77600000000001</v>
      </c>
      <c r="J56" s="212">
        <v>91.367000000000004</v>
      </c>
      <c r="K56" s="218">
        <f t="shared" si="33"/>
        <v>3.094088781402445E-3</v>
      </c>
      <c r="L56" s="219">
        <f t="shared" si="34"/>
        <v>1.1347134229815763E-3</v>
      </c>
      <c r="M56" s="52">
        <f t="shared" si="35"/>
        <v>-0.60579611348888573</v>
      </c>
      <c r="O56" s="27">
        <f t="shared" si="28"/>
        <v>6.2323805426335745</v>
      </c>
      <c r="P56" s="143">
        <f t="shared" si="29"/>
        <v>10.727603616296818</v>
      </c>
      <c r="Q56" s="52">
        <f t="shared" si="36"/>
        <v>0.72126903081622928</v>
      </c>
    </row>
    <row r="57" spans="1:17" ht="20.100000000000001" customHeight="1" x14ac:dyDescent="0.25">
      <c r="A57" s="8" t="s">
        <v>130</v>
      </c>
      <c r="B57" s="3"/>
      <c r="C57" s="19">
        <v>165.15999999999997</v>
      </c>
      <c r="D57" s="140">
        <v>99.470000000000013</v>
      </c>
      <c r="E57" s="214">
        <f t="shared" si="30"/>
        <v>6.2597915841127263E-4</v>
      </c>
      <c r="F57" s="215">
        <f t="shared" si="31"/>
        <v>3.4109999071722487E-4</v>
      </c>
      <c r="G57" s="54">
        <f t="shared" si="32"/>
        <v>-0.39773552918382155</v>
      </c>
      <c r="I57" s="19">
        <v>147.565</v>
      </c>
      <c r="J57" s="140">
        <v>201.803</v>
      </c>
      <c r="K57" s="214">
        <f t="shared" si="33"/>
        <v>1.9699158283327514E-3</v>
      </c>
      <c r="L57" s="215">
        <f t="shared" si="34"/>
        <v>2.5062503190205546E-3</v>
      </c>
      <c r="M57" s="54">
        <f t="shared" si="35"/>
        <v>0.36755328160471656</v>
      </c>
      <c r="O57" s="238">
        <f t="shared" si="28"/>
        <v>8.9346694114797778</v>
      </c>
      <c r="P57" s="239">
        <f t="shared" si="29"/>
        <v>20.287825475017591</v>
      </c>
      <c r="Q57" s="54">
        <f t="shared" si="36"/>
        <v>1.270685633757263</v>
      </c>
    </row>
    <row r="58" spans="1:17" ht="20.100000000000001" customHeight="1" x14ac:dyDescent="0.25">
      <c r="A58" s="8" t="s">
        <v>10</v>
      </c>
      <c r="C58" s="19">
        <v>946.74000000000024</v>
      </c>
      <c r="D58" s="140">
        <v>1325.1300000000008</v>
      </c>
      <c r="E58" s="214">
        <f>C58/$C$60</f>
        <v>3.5882750571221149E-3</v>
      </c>
      <c r="F58" s="215">
        <f>D58/$D$60</f>
        <v>4.5441020478447407E-3</v>
      </c>
      <c r="G58" s="52">
        <f t="shared" si="32"/>
        <v>0.39967678560111591</v>
      </c>
      <c r="I58" s="19">
        <v>759.04900000000032</v>
      </c>
      <c r="J58" s="140">
        <v>1088.306</v>
      </c>
      <c r="K58" s="214">
        <f t="shared" si="33"/>
        <v>1.0132908478163163E-2</v>
      </c>
      <c r="L58" s="215">
        <f t="shared" si="34"/>
        <v>1.3515989651749398E-2</v>
      </c>
      <c r="M58" s="52">
        <f t="shared" si="35"/>
        <v>0.43377568510069781</v>
      </c>
      <c r="O58" s="27">
        <f t="shared" si="28"/>
        <v>8.0175021653252223</v>
      </c>
      <c r="P58" s="143">
        <f t="shared" si="29"/>
        <v>8.2128244021341263</v>
      </c>
      <c r="Q58" s="52">
        <f t="shared" si="36"/>
        <v>2.4361981173344774E-2</v>
      </c>
    </row>
    <row r="59" spans="1:17" ht="20.100000000000001" customHeight="1" thickBot="1" x14ac:dyDescent="0.3">
      <c r="A59" s="8" t="s">
        <v>11</v>
      </c>
      <c r="B59" s="10"/>
      <c r="C59" s="21">
        <v>1869.6299999999999</v>
      </c>
      <c r="D59" s="142">
        <v>3012.93</v>
      </c>
      <c r="E59" s="220">
        <f>C59/$C$60</f>
        <v>7.0861553278061739E-3</v>
      </c>
      <c r="F59" s="221">
        <f>D59/$D$60</f>
        <v>1.0331862823279865E-2</v>
      </c>
      <c r="G59" s="55">
        <f t="shared" si="32"/>
        <v>0.61151136855955457</v>
      </c>
      <c r="I59" s="21">
        <v>397.64800000000002</v>
      </c>
      <c r="J59" s="142">
        <v>594.80800000000022</v>
      </c>
      <c r="K59" s="220">
        <f>I59/$I$60</f>
        <v>5.308393516788276E-3</v>
      </c>
      <c r="L59" s="221">
        <f>J59/$J$60</f>
        <v>7.3870940459556033E-3</v>
      </c>
      <c r="M59" s="55">
        <f>(J59-I59)/I59</f>
        <v>0.49581539451977674</v>
      </c>
      <c r="O59" s="240">
        <f t="shared" si="28"/>
        <v>2.1268807197145962</v>
      </c>
      <c r="P59" s="241">
        <f t="shared" si="29"/>
        <v>1.9741845977171733</v>
      </c>
      <c r="Q59" s="55">
        <f>(P59-O59)/O59</f>
        <v>-7.1793458176588817E-2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263842.65000000002</v>
      </c>
      <c r="D60" s="226">
        <f>D48+D49+D50+D53+D57+D58+D59</f>
        <v>291615.36999999976</v>
      </c>
      <c r="E60" s="222">
        <f>E48+E49+E50+E53+E57+E58+E59</f>
        <v>1</v>
      </c>
      <c r="F60" s="223">
        <f>F48+F49+F50+F53+F57+F58+F59</f>
        <v>1</v>
      </c>
      <c r="G60" s="55">
        <f>(D60-C60)/C60</f>
        <v>0.10526243577374521</v>
      </c>
      <c r="H60" s="1"/>
      <c r="I60" s="213">
        <f>I48+I49+I50+I53+I57+I58+I59</f>
        <v>74909.29200000003</v>
      </c>
      <c r="J60" s="226">
        <f>J48+J49+J50+J53+J57+J58+J59</f>
        <v>80519.890000000014</v>
      </c>
      <c r="K60" s="222">
        <f>K48+K49+K50+K53+K57+K58+K59</f>
        <v>1</v>
      </c>
      <c r="L60" s="223">
        <f>L48+L49+L50+L53+L57+L58+L59</f>
        <v>1</v>
      </c>
      <c r="M60" s="55">
        <f>(J60-I60)/I60</f>
        <v>7.4898558646102023E-2</v>
      </c>
      <c r="N60" s="1"/>
      <c r="O60" s="24">
        <f t="shared" si="28"/>
        <v>2.839165388916463</v>
      </c>
      <c r="P60" s="242">
        <f t="shared" si="29"/>
        <v>2.7611675612297142</v>
      </c>
      <c r="Q60" s="55">
        <f>(P60-O60)/O60</f>
        <v>-2.7472097254790721E-2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O45:P45"/>
    <mergeCell ref="O4:P4"/>
    <mergeCell ref="O5:P5"/>
    <mergeCell ref="O24:P24"/>
    <mergeCell ref="O25:P25"/>
    <mergeCell ref="O44:P4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tabSelected="1" topLeftCell="A53" workbookViewId="0">
      <selection activeCell="I54" sqref="I54:J59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161</v>
      </c>
    </row>
    <row r="3" spans="1:20" ht="8.25" customHeight="1" thickBot="1" x14ac:dyDescent="0.3">
      <c r="Q3" s="10"/>
    </row>
    <row r="4" spans="1:20" x14ac:dyDescent="0.25">
      <c r="A4" s="347" t="s">
        <v>3</v>
      </c>
      <c r="B4" s="330"/>
      <c r="C4" s="366" t="s">
        <v>1</v>
      </c>
      <c r="D4" s="364"/>
      <c r="E4" s="359" t="s">
        <v>104</v>
      </c>
      <c r="F4" s="359"/>
      <c r="G4" s="130" t="s">
        <v>0</v>
      </c>
      <c r="I4" s="360">
        <v>1000</v>
      </c>
      <c r="J4" s="359"/>
      <c r="K4" s="369" t="s">
        <v>104</v>
      </c>
      <c r="L4" s="370"/>
      <c r="M4" s="130" t="s">
        <v>0</v>
      </c>
      <c r="O4" s="358" t="s">
        <v>22</v>
      </c>
      <c r="P4" s="359"/>
      <c r="Q4" s="130" t="s">
        <v>0</v>
      </c>
    </row>
    <row r="5" spans="1:20" x14ac:dyDescent="0.25">
      <c r="A5" s="365"/>
      <c r="B5" s="331"/>
      <c r="C5" s="367" t="s">
        <v>57</v>
      </c>
      <c r="D5" s="357"/>
      <c r="E5" s="361" t="str">
        <f>C5</f>
        <v>fev</v>
      </c>
      <c r="F5" s="361"/>
      <c r="G5" s="131" t="s">
        <v>160</v>
      </c>
      <c r="I5" s="356" t="str">
        <f>C5</f>
        <v>fev</v>
      </c>
      <c r="J5" s="361"/>
      <c r="K5" s="362" t="str">
        <f>C5</f>
        <v>fev</v>
      </c>
      <c r="L5" s="363"/>
      <c r="M5" s="131" t="str">
        <f>G5</f>
        <v>2025 /2024</v>
      </c>
      <c r="O5" s="356" t="str">
        <f>C5</f>
        <v>fev</v>
      </c>
      <c r="P5" s="357"/>
      <c r="Q5" s="131" t="str">
        <f>G5</f>
        <v>2025 /2024</v>
      </c>
    </row>
    <row r="6" spans="1:20" ht="19.5" customHeight="1" x14ac:dyDescent="0.25">
      <c r="A6" s="365"/>
      <c r="B6" s="331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 x14ac:dyDescent="0.25">
      <c r="A7" s="23" t="s">
        <v>115</v>
      </c>
      <c r="B7" s="15"/>
      <c r="C7" s="78">
        <f>C8+C9</f>
        <v>127647.35999999997</v>
      </c>
      <c r="D7" s="210">
        <f>D8+D9</f>
        <v>121476.57999999999</v>
      </c>
      <c r="E7" s="216">
        <f t="shared" ref="E7:E19" si="0">C7/$C$20</f>
        <v>0.4745690246016242</v>
      </c>
      <c r="F7" s="217">
        <f t="shared" ref="F7:F19" si="1">D7/$D$20</f>
        <v>0.42872619806458623</v>
      </c>
      <c r="G7" s="53">
        <f t="shared" ref="G7:G20" si="2">(D7-C7)/C7</f>
        <v>-4.834240206769639E-2</v>
      </c>
      <c r="I7" s="224">
        <f>I8+I9</f>
        <v>37363.396999999997</v>
      </c>
      <c r="J7" s="225">
        <f>J8+J9</f>
        <v>35725.261000000006</v>
      </c>
      <c r="K7" s="229">
        <f t="shared" ref="K7:K19" si="3">I7/$I$20</f>
        <v>0.51488749477063245</v>
      </c>
      <c r="L7" s="230">
        <f t="shared" ref="L7:L19" si="4">J7/$J$20</f>
        <v>0.47456522338920365</v>
      </c>
      <c r="M7" s="53">
        <f t="shared" ref="M7:M20" si="5">(J7-I7)/I7</f>
        <v>-4.3843336835780525E-2</v>
      </c>
      <c r="O7" s="63">
        <f t="shared" ref="O7:O20" si="6">(I7/C7)*10</f>
        <v>2.9270794946327134</v>
      </c>
      <c r="P7" s="237">
        <f t="shared" ref="P7:P20" si="7">(J7/D7)*10</f>
        <v>2.9409175826319784</v>
      </c>
      <c r="Q7" s="53">
        <f t="shared" ref="Q7:Q20" si="8">(P7-O7)/O7</f>
        <v>4.7276092175287474E-3</v>
      </c>
    </row>
    <row r="8" spans="1:20" ht="20.100000000000001" customHeight="1" x14ac:dyDescent="0.25">
      <c r="A8" s="8" t="s">
        <v>4</v>
      </c>
      <c r="C8" s="19">
        <v>62427.609999999993</v>
      </c>
      <c r="D8" s="140">
        <v>62923.76</v>
      </c>
      <c r="E8" s="214">
        <f t="shared" si="0"/>
        <v>0.2320941849945867</v>
      </c>
      <c r="F8" s="215">
        <f t="shared" si="1"/>
        <v>0.22207625859016192</v>
      </c>
      <c r="G8" s="52">
        <f t="shared" si="2"/>
        <v>7.9476052342867011E-3</v>
      </c>
      <c r="I8" s="19">
        <v>20600.98799999999</v>
      </c>
      <c r="J8" s="140">
        <v>21307.733000000007</v>
      </c>
      <c r="K8" s="227">
        <f t="shared" si="3"/>
        <v>0.28389257810578244</v>
      </c>
      <c r="L8" s="228">
        <f t="shared" si="4"/>
        <v>0.28304647154467277</v>
      </c>
      <c r="M8" s="52">
        <f t="shared" si="5"/>
        <v>3.4306364335536604E-2</v>
      </c>
      <c r="O8" s="27">
        <f t="shared" si="6"/>
        <v>3.299980249123744</v>
      </c>
      <c r="P8" s="143">
        <f t="shared" si="7"/>
        <v>3.386277774881858</v>
      </c>
      <c r="Q8" s="52">
        <f t="shared" si="8"/>
        <v>2.6150921897495873E-2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65219.749999999978</v>
      </c>
      <c r="D9" s="140">
        <v>58552.819999999992</v>
      </c>
      <c r="E9" s="214">
        <f t="shared" si="0"/>
        <v>0.24247483960703753</v>
      </c>
      <c r="F9" s="215">
        <f t="shared" si="1"/>
        <v>0.20664993947442434</v>
      </c>
      <c r="G9" s="52">
        <f t="shared" si="2"/>
        <v>-0.10222256295063976</v>
      </c>
      <c r="I9" s="19">
        <v>16762.409000000003</v>
      </c>
      <c r="J9" s="140">
        <v>14417.527999999998</v>
      </c>
      <c r="K9" s="227">
        <f t="shared" si="3"/>
        <v>0.23099491666484995</v>
      </c>
      <c r="L9" s="228">
        <f t="shared" si="4"/>
        <v>0.19151875184453088</v>
      </c>
      <c r="M9" s="52">
        <f t="shared" si="5"/>
        <v>-0.13988926054721637</v>
      </c>
      <c r="O9" s="27">
        <f t="shared" si="6"/>
        <v>2.5701430931581322</v>
      </c>
      <c r="P9" s="143">
        <f t="shared" si="7"/>
        <v>2.4623114651010831</v>
      </c>
      <c r="Q9" s="52">
        <f t="shared" si="8"/>
        <v>-4.1955495919313988E-2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97915.890000000014</v>
      </c>
      <c r="D10" s="210">
        <f>D11+D12</f>
        <v>114590.82</v>
      </c>
      <c r="E10" s="216">
        <f t="shared" si="0"/>
        <v>0.36403297655587979</v>
      </c>
      <c r="F10" s="217">
        <f t="shared" si="1"/>
        <v>0.40442434740674588</v>
      </c>
      <c r="G10" s="53">
        <f t="shared" si="2"/>
        <v>0.17029850824008227</v>
      </c>
      <c r="I10" s="224">
        <f>I11+I12</f>
        <v>12082.658000000003</v>
      </c>
      <c r="J10" s="225">
        <f>J11+J12</f>
        <v>14362.831999999999</v>
      </c>
      <c r="K10" s="229">
        <f t="shared" si="3"/>
        <v>0.16650545740769615</v>
      </c>
      <c r="L10" s="230">
        <f t="shared" si="4"/>
        <v>0.19079218417974891</v>
      </c>
      <c r="M10" s="53">
        <f t="shared" si="5"/>
        <v>0.18871460236646562</v>
      </c>
      <c r="O10" s="63">
        <f t="shared" si="6"/>
        <v>1.2339833708298011</v>
      </c>
      <c r="P10" s="237">
        <f t="shared" si="7"/>
        <v>1.2534016250167332</v>
      </c>
      <c r="Q10" s="53">
        <f t="shared" si="8"/>
        <v>1.5736236521464757E-2</v>
      </c>
      <c r="T10" s="2"/>
    </row>
    <row r="11" spans="1:20" ht="20.100000000000001" customHeight="1" x14ac:dyDescent="0.25">
      <c r="A11" s="8"/>
      <c r="B11" t="s">
        <v>6</v>
      </c>
      <c r="C11" s="19">
        <v>96279.810000000012</v>
      </c>
      <c r="D11" s="140">
        <v>112863.36</v>
      </c>
      <c r="E11" s="214">
        <f t="shared" si="0"/>
        <v>0.35795033693238715</v>
      </c>
      <c r="F11" s="215">
        <f t="shared" si="1"/>
        <v>0.39832763841058666</v>
      </c>
      <c r="G11" s="52">
        <f t="shared" si="2"/>
        <v>0.17224327717306448</v>
      </c>
      <c r="I11" s="19">
        <v>11715.480000000003</v>
      </c>
      <c r="J11" s="140">
        <v>14003.190999999999</v>
      </c>
      <c r="K11" s="227">
        <f t="shared" si="3"/>
        <v>0.16144554916233797</v>
      </c>
      <c r="L11" s="228">
        <f t="shared" si="4"/>
        <v>0.18601480518439556</v>
      </c>
      <c r="M11" s="52">
        <f t="shared" si="5"/>
        <v>0.19527249417010614</v>
      </c>
      <c r="O11" s="27">
        <f t="shared" si="6"/>
        <v>1.216815862017177</v>
      </c>
      <c r="P11" s="143">
        <f t="shared" si="7"/>
        <v>1.2407207263721369</v>
      </c>
      <c r="Q11" s="52">
        <f t="shared" si="8"/>
        <v>1.9645424670361938E-2</v>
      </c>
    </row>
    <row r="12" spans="1:20" ht="20.100000000000001" customHeight="1" x14ac:dyDescent="0.25">
      <c r="A12" s="8"/>
      <c r="B12" t="s">
        <v>39</v>
      </c>
      <c r="C12" s="19">
        <v>1636.0800000000002</v>
      </c>
      <c r="D12" s="140">
        <v>1727.4599999999994</v>
      </c>
      <c r="E12" s="218">
        <f t="shared" si="0"/>
        <v>6.0826396234926099E-3</v>
      </c>
      <c r="F12" s="219">
        <f t="shared" si="1"/>
        <v>6.096708996159177E-3</v>
      </c>
      <c r="G12" s="52">
        <f t="shared" si="2"/>
        <v>5.5853014522516745E-2</v>
      </c>
      <c r="I12" s="19">
        <v>367.17799999999994</v>
      </c>
      <c r="J12" s="140">
        <v>359.64100000000008</v>
      </c>
      <c r="K12" s="231">
        <f t="shared" si="3"/>
        <v>5.0599082453581853E-3</v>
      </c>
      <c r="L12" s="232">
        <f t="shared" si="4"/>
        <v>4.777378995353361E-3</v>
      </c>
      <c r="M12" s="52">
        <f t="shared" si="5"/>
        <v>-2.0526828949446494E-2</v>
      </c>
      <c r="O12" s="27">
        <f t="shared" si="6"/>
        <v>2.2442545596792325</v>
      </c>
      <c r="P12" s="143">
        <f t="shared" si="7"/>
        <v>2.0819063827816575</v>
      </c>
      <c r="Q12" s="52">
        <f t="shared" si="8"/>
        <v>-7.2339466214910636E-2</v>
      </c>
    </row>
    <row r="13" spans="1:20" ht="20.100000000000001" customHeight="1" x14ac:dyDescent="0.25">
      <c r="A13" s="23" t="s">
        <v>129</v>
      </c>
      <c r="B13" s="15"/>
      <c r="C13" s="317">
        <f>SUM(C14:C16)</f>
        <v>40562.469999999994</v>
      </c>
      <c r="D13" s="316">
        <f>SUM(D14:D16)</f>
        <v>41745.239999999991</v>
      </c>
      <c r="E13" s="216">
        <f t="shared" si="0"/>
        <v>0.15080368151235282</v>
      </c>
      <c r="F13" s="217">
        <f t="shared" si="1"/>
        <v>0.14733109898627114</v>
      </c>
      <c r="G13" s="53">
        <f t="shared" si="2"/>
        <v>2.9159220333475674E-2</v>
      </c>
      <c r="I13" s="224">
        <f>SUM(I14:I16)</f>
        <v>22029.061000000009</v>
      </c>
      <c r="J13" s="225">
        <f>SUM(J14:J16)</f>
        <v>23477.394999999993</v>
      </c>
      <c r="K13" s="229">
        <f t="shared" si="3"/>
        <v>0.30357218403988934</v>
      </c>
      <c r="L13" s="230">
        <f t="shared" si="4"/>
        <v>0.31186770623653576</v>
      </c>
      <c r="M13" s="53">
        <f t="shared" si="5"/>
        <v>6.5746515477894577E-2</v>
      </c>
      <c r="O13" s="63">
        <f t="shared" si="6"/>
        <v>5.4308973294772267</v>
      </c>
      <c r="P13" s="237">
        <f t="shared" si="7"/>
        <v>5.6239693435706677</v>
      </c>
      <c r="Q13" s="53">
        <f t="shared" si="8"/>
        <v>3.5550665457346427E-2</v>
      </c>
    </row>
    <row r="14" spans="1:20" ht="20.100000000000001" customHeight="1" x14ac:dyDescent="0.25">
      <c r="A14" s="8"/>
      <c r="B14" s="3" t="s">
        <v>7</v>
      </c>
      <c r="C14" s="31">
        <v>36551.729999999989</v>
      </c>
      <c r="D14" s="141">
        <v>40303.859999999986</v>
      </c>
      <c r="E14" s="214">
        <f t="shared" si="0"/>
        <v>0.13589249988093702</v>
      </c>
      <c r="F14" s="215">
        <f t="shared" si="1"/>
        <v>0.14224404955364525</v>
      </c>
      <c r="G14" s="52">
        <f t="shared" si="2"/>
        <v>0.10265259674439482</v>
      </c>
      <c r="I14" s="31">
        <v>20113.859000000008</v>
      </c>
      <c r="J14" s="141">
        <v>22444.727999999996</v>
      </c>
      <c r="K14" s="227">
        <f t="shared" si="3"/>
        <v>0.27717968124471509</v>
      </c>
      <c r="L14" s="228">
        <f t="shared" si="4"/>
        <v>0.29815002211544123</v>
      </c>
      <c r="M14" s="52">
        <f t="shared" si="5"/>
        <v>0.11588372972088484</v>
      </c>
      <c r="O14" s="27">
        <f t="shared" si="6"/>
        <v>5.5028473344490161</v>
      </c>
      <c r="P14" s="143">
        <f t="shared" si="7"/>
        <v>5.5688780181352362</v>
      </c>
      <c r="Q14" s="52">
        <f t="shared" si="8"/>
        <v>1.1999366813768163E-2</v>
      </c>
      <c r="S14" s="119"/>
    </row>
    <row r="15" spans="1:20" ht="20.100000000000001" customHeight="1" x14ac:dyDescent="0.25">
      <c r="A15" s="8"/>
      <c r="B15" s="3" t="s">
        <v>8</v>
      </c>
      <c r="C15" s="31">
        <v>2580.0500000000002</v>
      </c>
      <c r="D15" s="141">
        <v>1128.7599999999998</v>
      </c>
      <c r="E15" s="214">
        <f t="shared" si="0"/>
        <v>9.5921436363699247E-3</v>
      </c>
      <c r="F15" s="215">
        <f t="shared" si="1"/>
        <v>3.983722486485727E-3</v>
      </c>
      <c r="G15" s="52">
        <f t="shared" si="2"/>
        <v>-0.56250460262398028</v>
      </c>
      <c r="I15" s="31">
        <v>1557.8980000000001</v>
      </c>
      <c r="J15" s="141">
        <v>880.88600000000008</v>
      </c>
      <c r="K15" s="227">
        <f t="shared" si="3"/>
        <v>2.1468663524576711E-2</v>
      </c>
      <c r="L15" s="228">
        <f t="shared" si="4"/>
        <v>1.1701464164822253E-2</v>
      </c>
      <c r="M15" s="52">
        <f t="shared" si="5"/>
        <v>-0.43456760327056071</v>
      </c>
      <c r="O15" s="27">
        <f t="shared" si="6"/>
        <v>6.0382473207883569</v>
      </c>
      <c r="P15" s="143">
        <f t="shared" si="7"/>
        <v>7.8040150253375407</v>
      </c>
      <c r="Q15" s="52">
        <f t="shared" si="8"/>
        <v>0.29243050354529765</v>
      </c>
    </row>
    <row r="16" spans="1:20" ht="20.100000000000001" customHeight="1" x14ac:dyDescent="0.25">
      <c r="A16" s="32"/>
      <c r="B16" s="33" t="s">
        <v>9</v>
      </c>
      <c r="C16" s="211">
        <v>1430.6900000000003</v>
      </c>
      <c r="D16" s="212">
        <v>312.62</v>
      </c>
      <c r="E16" s="218">
        <f t="shared" si="0"/>
        <v>5.3190379950458673E-3</v>
      </c>
      <c r="F16" s="219">
        <f t="shared" si="1"/>
        <v>1.103326946140161E-3</v>
      </c>
      <c r="G16" s="52">
        <f t="shared" si="2"/>
        <v>-0.78149005025547114</v>
      </c>
      <c r="I16" s="211">
        <v>357.30400000000003</v>
      </c>
      <c r="J16" s="212">
        <v>151.78100000000006</v>
      </c>
      <c r="K16" s="231">
        <f t="shared" si="3"/>
        <v>4.9238392705975341E-3</v>
      </c>
      <c r="L16" s="232">
        <f t="shared" si="4"/>
        <v>2.0162199562723067E-3</v>
      </c>
      <c r="M16" s="52">
        <f t="shared" si="5"/>
        <v>-0.57520486756375511</v>
      </c>
      <c r="O16" s="27">
        <f t="shared" si="6"/>
        <v>2.4974243197338346</v>
      </c>
      <c r="P16" s="143">
        <f t="shared" si="7"/>
        <v>4.8551276309897018</v>
      </c>
      <c r="Q16" s="52">
        <f t="shared" si="8"/>
        <v>0.94405395696120298</v>
      </c>
    </row>
    <row r="17" spans="1:17" ht="20.100000000000001" customHeight="1" x14ac:dyDescent="0.25">
      <c r="A17" s="8" t="s">
        <v>130</v>
      </c>
      <c r="B17" s="3"/>
      <c r="C17" s="19">
        <v>373.87000000000006</v>
      </c>
      <c r="D17" s="140">
        <v>302.42</v>
      </c>
      <c r="E17" s="214">
        <f t="shared" si="0"/>
        <v>1.3899787761204722E-3</v>
      </c>
      <c r="F17" s="215">
        <f t="shared" si="1"/>
        <v>1.0673281781450564E-3</v>
      </c>
      <c r="G17" s="54">
        <f t="shared" si="2"/>
        <v>-0.19110920908337131</v>
      </c>
      <c r="I17" s="31">
        <v>199.12</v>
      </c>
      <c r="J17" s="141">
        <v>154.27800000000002</v>
      </c>
      <c r="K17" s="227">
        <f t="shared" si="3"/>
        <v>2.7439795679907891E-3</v>
      </c>
      <c r="L17" s="228">
        <f t="shared" si="4"/>
        <v>2.0493894651753435E-3</v>
      </c>
      <c r="M17" s="54">
        <f t="shared" si="5"/>
        <v>-0.225200883889112</v>
      </c>
      <c r="O17" s="238">
        <f t="shared" si="6"/>
        <v>5.3259154251477785</v>
      </c>
      <c r="P17" s="239">
        <f t="shared" si="7"/>
        <v>5.1014483169102576</v>
      </c>
      <c r="Q17" s="54">
        <f t="shared" si="8"/>
        <v>-4.2146202167919825E-2</v>
      </c>
    </row>
    <row r="18" spans="1:17" ht="20.100000000000001" customHeight="1" x14ac:dyDescent="0.25">
      <c r="A18" s="8" t="s">
        <v>10</v>
      </c>
      <c r="C18" s="19">
        <v>681.88000000000011</v>
      </c>
      <c r="D18" s="140">
        <v>2016.7499999999991</v>
      </c>
      <c r="E18" s="214">
        <f t="shared" si="0"/>
        <v>2.5351023828096065E-3</v>
      </c>
      <c r="F18" s="215">
        <f t="shared" si="1"/>
        <v>7.1176975837379843E-3</v>
      </c>
      <c r="G18" s="52">
        <f t="shared" si="2"/>
        <v>1.9576318413797131</v>
      </c>
      <c r="I18" s="19">
        <v>520.22</v>
      </c>
      <c r="J18" s="140">
        <v>910.00700000000029</v>
      </c>
      <c r="K18" s="227">
        <f t="shared" si="3"/>
        <v>7.1689084514873864E-3</v>
      </c>
      <c r="L18" s="228">
        <f t="shared" si="4"/>
        <v>1.2088300075421117E-2</v>
      </c>
      <c r="M18" s="52">
        <f t="shared" si="5"/>
        <v>0.74927338433739621</v>
      </c>
      <c r="O18" s="27">
        <f t="shared" si="6"/>
        <v>7.6292016190532053</v>
      </c>
      <c r="P18" s="143">
        <f t="shared" si="7"/>
        <v>4.512244948555848</v>
      </c>
      <c r="Q18" s="52">
        <f t="shared" si="8"/>
        <v>-0.40855607521408982</v>
      </c>
    </row>
    <row r="19" spans="1:17" ht="20.100000000000001" customHeight="1" thickBot="1" x14ac:dyDescent="0.3">
      <c r="A19" s="8" t="s">
        <v>11</v>
      </c>
      <c r="B19" s="10"/>
      <c r="C19" s="21">
        <v>1793.86</v>
      </c>
      <c r="D19" s="142">
        <v>3211.2199999999993</v>
      </c>
      <c r="E19" s="220">
        <f t="shared" si="0"/>
        <v>6.669236171213175E-3</v>
      </c>
      <c r="F19" s="221">
        <f t="shared" si="1"/>
        <v>1.1333329780513745E-2</v>
      </c>
      <c r="G19" s="55">
        <f t="shared" si="2"/>
        <v>0.79011740046603385</v>
      </c>
      <c r="I19" s="21">
        <v>371.68200000000002</v>
      </c>
      <c r="J19" s="142">
        <v>650.20799999999997</v>
      </c>
      <c r="K19" s="233">
        <f t="shared" si="3"/>
        <v>5.1219757623038997E-3</v>
      </c>
      <c r="L19" s="234">
        <f t="shared" si="4"/>
        <v>8.6371966539152013E-3</v>
      </c>
      <c r="M19" s="55">
        <f t="shared" si="5"/>
        <v>0.74936639385280945</v>
      </c>
      <c r="O19" s="240">
        <f t="shared" si="6"/>
        <v>2.0719677120845552</v>
      </c>
      <c r="P19" s="241">
        <f t="shared" si="7"/>
        <v>2.024800543095771</v>
      </c>
      <c r="Q19" s="55">
        <f t="shared" si="8"/>
        <v>-2.276443243477503E-2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268975.32999999996</v>
      </c>
      <c r="D20" s="145">
        <f>D8+D9+D10+D13+D17+D18+D19</f>
        <v>283343.02999999997</v>
      </c>
      <c r="E20" s="222">
        <f>E8+E9+E10+E13+E17+E18+E19</f>
        <v>1</v>
      </c>
      <c r="F20" s="223">
        <f>F8+F9+F10+F13+F17+F18+F19</f>
        <v>1.0000000000000002</v>
      </c>
      <c r="G20" s="55">
        <f t="shared" si="2"/>
        <v>5.3416422985706584E-2</v>
      </c>
      <c r="H20" s="1"/>
      <c r="I20" s="213">
        <f>I8+I9+I10+I13+I17+I18+I19</f>
        <v>72566.138000000006</v>
      </c>
      <c r="J20" s="226">
        <f>J8+J9+J10+J13+J17+J18+J19</f>
        <v>75279.981</v>
      </c>
      <c r="K20" s="235">
        <f>K8+K9+K10+K13+K17+K18+K19</f>
        <v>1</v>
      </c>
      <c r="L20" s="236">
        <f>L8+L9+L10+L13+L17+L18+L19</f>
        <v>1</v>
      </c>
      <c r="M20" s="55">
        <f t="shared" si="5"/>
        <v>3.7398200797181647E-2</v>
      </c>
      <c r="N20" s="1"/>
      <c r="O20" s="24">
        <f t="shared" si="6"/>
        <v>2.6978733700224482</v>
      </c>
      <c r="P20" s="242">
        <f t="shared" si="7"/>
        <v>2.6568495791126399</v>
      </c>
      <c r="Q20" s="55">
        <f t="shared" si="8"/>
        <v>-1.5205973477349309E-2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47" t="s">
        <v>2</v>
      </c>
      <c r="B24" s="330"/>
      <c r="C24" s="366" t="s">
        <v>1</v>
      </c>
      <c r="D24" s="364"/>
      <c r="E24" s="359" t="s">
        <v>105</v>
      </c>
      <c r="F24" s="359"/>
      <c r="G24" s="130" t="s">
        <v>0</v>
      </c>
      <c r="I24" s="360">
        <v>1000</v>
      </c>
      <c r="J24" s="364"/>
      <c r="K24" s="359" t="s">
        <v>105</v>
      </c>
      <c r="L24" s="359"/>
      <c r="M24" s="130" t="s">
        <v>0</v>
      </c>
      <c r="O24" s="358" t="s">
        <v>22</v>
      </c>
      <c r="P24" s="359"/>
      <c r="Q24" s="130" t="s">
        <v>0</v>
      </c>
    </row>
    <row r="25" spans="1:17" ht="15" customHeight="1" x14ac:dyDescent="0.25">
      <c r="A25" s="365"/>
      <c r="B25" s="331"/>
      <c r="C25" s="367" t="str">
        <f>C5</f>
        <v>fev</v>
      </c>
      <c r="D25" s="357"/>
      <c r="E25" s="361" t="str">
        <f>C5</f>
        <v>fev</v>
      </c>
      <c r="F25" s="361"/>
      <c r="G25" s="131" t="str">
        <f>G5</f>
        <v>2025 /2024</v>
      </c>
      <c r="I25" s="356" t="str">
        <f>C5</f>
        <v>fev</v>
      </c>
      <c r="J25" s="357"/>
      <c r="K25" s="368" t="str">
        <f>C5</f>
        <v>fev</v>
      </c>
      <c r="L25" s="363"/>
      <c r="M25" s="131" t="str">
        <f>G5</f>
        <v>2025 /2024</v>
      </c>
      <c r="O25" s="356" t="str">
        <f>C5</f>
        <v>fev</v>
      </c>
      <c r="P25" s="357"/>
      <c r="Q25" s="131" t="str">
        <f>G5</f>
        <v>2025 /2024</v>
      </c>
    </row>
    <row r="26" spans="1:17" ht="19.5" customHeight="1" x14ac:dyDescent="0.25">
      <c r="A26" s="365"/>
      <c r="B26" s="331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51720.560000000012</v>
      </c>
      <c r="D27" s="210">
        <f>D28+D29</f>
        <v>47293.75</v>
      </c>
      <c r="E27" s="216">
        <f t="shared" ref="E27:E40" si="9">C27/$C$40</f>
        <v>0.41580742504071017</v>
      </c>
      <c r="F27" s="217">
        <f t="shared" ref="F27:F40" si="10">D27/$D$40</f>
        <v>0.37093308902370609</v>
      </c>
      <c r="G27" s="53">
        <f t="shared" ref="G27:G40" si="11">(D27-C27)/C27</f>
        <v>-8.5590913942153971E-2</v>
      </c>
      <c r="I27" s="78">
        <f>I28+I29</f>
        <v>13393.911</v>
      </c>
      <c r="J27" s="210">
        <f>J28+J29</f>
        <v>12052.711000000003</v>
      </c>
      <c r="K27" s="216">
        <f t="shared" ref="K27:K39" si="12">I27/$I$40</f>
        <v>0.40726783617835854</v>
      </c>
      <c r="L27" s="217">
        <f t="shared" ref="L27:L39" si="13">J27/$J$40</f>
        <v>0.37196187078747639</v>
      </c>
      <c r="M27" s="53">
        <f t="shared" ref="M27:M40" si="14">(J27-I27)/I27</f>
        <v>-0.10013505390621134</v>
      </c>
      <c r="O27" s="63">
        <f t="shared" ref="O27:O40" si="15">(I27/C27)*10</f>
        <v>2.5896685960090138</v>
      </c>
      <c r="P27" s="237">
        <f t="shared" ref="P27:P40" si="16">(J27/D27)*10</f>
        <v>2.548478604466764</v>
      </c>
      <c r="Q27" s="53">
        <f t="shared" ref="Q27:Q40" si="17">(P27-O27)/O27</f>
        <v>-1.5905506830383023E-2</v>
      </c>
    </row>
    <row r="28" spans="1:17" ht="20.100000000000001" customHeight="1" x14ac:dyDescent="0.25">
      <c r="A28" s="8" t="s">
        <v>4</v>
      </c>
      <c r="C28" s="19">
        <v>22010.270000000004</v>
      </c>
      <c r="D28" s="140">
        <v>24081.45</v>
      </c>
      <c r="E28" s="214">
        <f t="shared" si="9"/>
        <v>0.17695155839671478</v>
      </c>
      <c r="F28" s="215">
        <f t="shared" si="10"/>
        <v>0.18887499165682414</v>
      </c>
      <c r="G28" s="52">
        <f t="shared" si="11"/>
        <v>9.41006175753408E-2</v>
      </c>
      <c r="I28" s="19">
        <v>6382.4180000000015</v>
      </c>
      <c r="J28" s="140">
        <v>6835.5900000000011</v>
      </c>
      <c r="K28" s="214">
        <f t="shared" si="12"/>
        <v>0.1940697954798869</v>
      </c>
      <c r="L28" s="215">
        <f t="shared" si="13"/>
        <v>0.21095493323752354</v>
      </c>
      <c r="M28" s="52">
        <f t="shared" si="14"/>
        <v>7.1003184059708943E-2</v>
      </c>
      <c r="O28" s="27">
        <f t="shared" si="15"/>
        <v>2.8997454370164477</v>
      </c>
      <c r="P28" s="143">
        <f t="shared" si="16"/>
        <v>2.8385292413870431</v>
      </c>
      <c r="Q28" s="52">
        <f t="shared" si="17"/>
        <v>-2.1110886096398187E-2</v>
      </c>
    </row>
    <row r="29" spans="1:17" ht="20.100000000000001" customHeight="1" x14ac:dyDescent="0.25">
      <c r="A29" s="8" t="s">
        <v>5</v>
      </c>
      <c r="C29" s="19">
        <v>29710.290000000008</v>
      </c>
      <c r="D29" s="140">
        <v>23212.300000000003</v>
      </c>
      <c r="E29" s="214">
        <f t="shared" si="9"/>
        <v>0.23885586664399536</v>
      </c>
      <c r="F29" s="215">
        <f t="shared" si="10"/>
        <v>0.18205809736688194</v>
      </c>
      <c r="G29" s="52">
        <f t="shared" si="11"/>
        <v>-0.21871176619279056</v>
      </c>
      <c r="I29" s="19">
        <v>7011.4929999999995</v>
      </c>
      <c r="J29" s="140">
        <v>5217.121000000001</v>
      </c>
      <c r="K29" s="214">
        <f t="shared" si="12"/>
        <v>0.21319804069847167</v>
      </c>
      <c r="L29" s="215">
        <f t="shared" si="13"/>
        <v>0.16100693754995282</v>
      </c>
      <c r="M29" s="52">
        <f t="shared" si="14"/>
        <v>-0.255918675237927</v>
      </c>
      <c r="O29" s="27">
        <f t="shared" si="15"/>
        <v>2.3599544131006454</v>
      </c>
      <c r="P29" s="143">
        <f t="shared" si="16"/>
        <v>2.2475674534621732</v>
      </c>
      <c r="Q29" s="52">
        <f t="shared" si="17"/>
        <v>-4.7622512966600736E-2</v>
      </c>
    </row>
    <row r="30" spans="1:17" ht="20.100000000000001" customHeight="1" x14ac:dyDescent="0.25">
      <c r="A30" s="23" t="s">
        <v>38</v>
      </c>
      <c r="B30" s="15"/>
      <c r="C30" s="78">
        <f>C31+C32</f>
        <v>40261.039999999979</v>
      </c>
      <c r="D30" s="210">
        <f>D31+D32</f>
        <v>45205.30999999999</v>
      </c>
      <c r="E30" s="216">
        <f t="shared" si="9"/>
        <v>0.32367861778490065</v>
      </c>
      <c r="F30" s="217">
        <f t="shared" si="10"/>
        <v>0.35455309165744364</v>
      </c>
      <c r="G30" s="53">
        <f t="shared" si="11"/>
        <v>0.12280532246558991</v>
      </c>
      <c r="I30" s="78">
        <f>I31+I32</f>
        <v>4782.7759999999998</v>
      </c>
      <c r="J30" s="210">
        <f>J31+J32</f>
        <v>4946.7529999999997</v>
      </c>
      <c r="K30" s="216">
        <f t="shared" si="12"/>
        <v>0.1454295785932716</v>
      </c>
      <c r="L30" s="217">
        <f t="shared" si="13"/>
        <v>0.15266303989231639</v>
      </c>
      <c r="M30" s="53">
        <f t="shared" si="14"/>
        <v>3.4284900651838986E-2</v>
      </c>
      <c r="O30" s="63">
        <f t="shared" si="15"/>
        <v>1.1879414938113875</v>
      </c>
      <c r="P30" s="237">
        <f t="shared" si="16"/>
        <v>1.0942858261562636</v>
      </c>
      <c r="Q30" s="53">
        <f t="shared" si="17"/>
        <v>-7.8838619698887169E-2</v>
      </c>
    </row>
    <row r="31" spans="1:17" ht="20.100000000000001" customHeight="1" x14ac:dyDescent="0.25">
      <c r="A31" s="8"/>
      <c r="B31" t="s">
        <v>6</v>
      </c>
      <c r="C31" s="31">
        <v>39260.099999999977</v>
      </c>
      <c r="D31" s="141">
        <v>44183.279999999992</v>
      </c>
      <c r="E31" s="214">
        <f t="shared" si="9"/>
        <v>0.31563156098543349</v>
      </c>
      <c r="F31" s="215">
        <f t="shared" si="10"/>
        <v>0.34653713299536043</v>
      </c>
      <c r="G31" s="52">
        <f t="shared" si="11"/>
        <v>0.12539906928408276</v>
      </c>
      <c r="I31" s="31">
        <v>4563.8419999999996</v>
      </c>
      <c r="J31" s="141">
        <v>4784.9039999999995</v>
      </c>
      <c r="K31" s="214">
        <f t="shared" si="12"/>
        <v>0.13877246578687227</v>
      </c>
      <c r="L31" s="215">
        <f t="shared" si="13"/>
        <v>0.14766817551490932</v>
      </c>
      <c r="M31" s="52">
        <f t="shared" si="14"/>
        <v>4.8437697886999573E-2</v>
      </c>
      <c r="O31" s="27">
        <f t="shared" si="15"/>
        <v>1.1624631623454862</v>
      </c>
      <c r="P31" s="143">
        <f t="shared" si="16"/>
        <v>1.0829671314578728</v>
      </c>
      <c r="Q31" s="52">
        <f t="shared" si="17"/>
        <v>-6.8385849515622765E-2</v>
      </c>
    </row>
    <row r="32" spans="1:17" ht="20.100000000000001" customHeight="1" x14ac:dyDescent="0.25">
      <c r="A32" s="8"/>
      <c r="B32" t="s">
        <v>39</v>
      </c>
      <c r="C32" s="31">
        <v>1000.9400000000002</v>
      </c>
      <c r="D32" s="141">
        <v>1022.0299999999997</v>
      </c>
      <c r="E32" s="218">
        <f t="shared" si="9"/>
        <v>8.0470567994671439E-3</v>
      </c>
      <c r="F32" s="219">
        <f t="shared" si="10"/>
        <v>8.0159586620832182E-3</v>
      </c>
      <c r="G32" s="52">
        <f t="shared" si="11"/>
        <v>2.1070194017623008E-2</v>
      </c>
      <c r="I32" s="31">
        <v>218.93400000000003</v>
      </c>
      <c r="J32" s="141">
        <v>161.84899999999993</v>
      </c>
      <c r="K32" s="218">
        <f t="shared" si="12"/>
        <v>6.6571128063993229E-3</v>
      </c>
      <c r="L32" s="219">
        <f t="shared" si="13"/>
        <v>4.9948643774070604E-3</v>
      </c>
      <c r="M32" s="52">
        <f t="shared" si="14"/>
        <v>-0.26074067983958676</v>
      </c>
      <c r="O32" s="27">
        <f t="shared" si="15"/>
        <v>2.1872839530841008</v>
      </c>
      <c r="P32" s="143">
        <f t="shared" si="16"/>
        <v>1.583603221040478</v>
      </c>
      <c r="Q32" s="52">
        <f t="shared" si="17"/>
        <v>-0.27599559316129241</v>
      </c>
    </row>
    <row r="33" spans="1:17" ht="20.100000000000001" customHeight="1" x14ac:dyDescent="0.25">
      <c r="A33" s="23" t="s">
        <v>129</v>
      </c>
      <c r="B33" s="15"/>
      <c r="C33" s="317">
        <f>SUM(C34:C36)</f>
        <v>31246.470000000005</v>
      </c>
      <c r="D33" s="316">
        <f>SUM(D34:D36)</f>
        <v>31577.150000000005</v>
      </c>
      <c r="E33" s="216">
        <f t="shared" si="9"/>
        <v>0.25120598524671423</v>
      </c>
      <c r="F33" s="217">
        <f t="shared" si="10"/>
        <v>0.24766506762658749</v>
      </c>
      <c r="G33" s="53">
        <f t="shared" si="11"/>
        <v>1.0582955450647713E-2</v>
      </c>
      <c r="I33" s="78">
        <f>SUM(I34:I36)</f>
        <v>14401.955000000002</v>
      </c>
      <c r="J33" s="210">
        <f>SUM(J34:J36)</f>
        <v>14645.692999999999</v>
      </c>
      <c r="K33" s="216">
        <f t="shared" si="12"/>
        <v>0.43791936870329307</v>
      </c>
      <c r="L33" s="217">
        <f t="shared" si="13"/>
        <v>0.45198456739392873</v>
      </c>
      <c r="M33" s="53">
        <f t="shared" si="14"/>
        <v>1.6923952338414996E-2</v>
      </c>
      <c r="O33" s="63">
        <f t="shared" si="15"/>
        <v>4.6091462491603057</v>
      </c>
      <c r="P33" s="237">
        <f t="shared" si="16"/>
        <v>4.6380667666334672</v>
      </c>
      <c r="Q33" s="53">
        <f t="shared" si="17"/>
        <v>6.2745931480109205E-3</v>
      </c>
    </row>
    <row r="34" spans="1:17" ht="20.100000000000001" customHeight="1" x14ac:dyDescent="0.25">
      <c r="A34" s="8"/>
      <c r="B34" s="3" t="s">
        <v>7</v>
      </c>
      <c r="C34" s="31">
        <v>28585.340000000004</v>
      </c>
      <c r="D34" s="141">
        <v>30724.400000000005</v>
      </c>
      <c r="E34" s="214">
        <f t="shared" si="9"/>
        <v>0.22981183149047907</v>
      </c>
      <c r="F34" s="215">
        <f t="shared" si="10"/>
        <v>0.24097680138284563</v>
      </c>
      <c r="G34" s="52">
        <f t="shared" si="11"/>
        <v>7.483066494923625E-2</v>
      </c>
      <c r="I34" s="31">
        <v>13483.867000000002</v>
      </c>
      <c r="J34" s="141">
        <v>14132.688</v>
      </c>
      <c r="K34" s="214">
        <f t="shared" si="12"/>
        <v>0.41000312279264628</v>
      </c>
      <c r="L34" s="215">
        <f t="shared" si="13"/>
        <v>0.43615258573243121</v>
      </c>
      <c r="M34" s="52">
        <f t="shared" si="14"/>
        <v>4.8118317986969021E-2</v>
      </c>
      <c r="O34" s="27">
        <f t="shared" si="15"/>
        <v>4.717056715085425</v>
      </c>
      <c r="P34" s="143">
        <f t="shared" si="16"/>
        <v>4.5998255458202593</v>
      </c>
      <c r="Q34" s="52">
        <f t="shared" si="17"/>
        <v>-2.4852609655986024E-2</v>
      </c>
    </row>
    <row r="35" spans="1:17" ht="20.100000000000001" customHeight="1" x14ac:dyDescent="0.25">
      <c r="A35" s="8"/>
      <c r="B35" s="3" t="s">
        <v>8</v>
      </c>
      <c r="C35" s="31">
        <v>1466.84</v>
      </c>
      <c r="D35" s="141">
        <v>590.92999999999995</v>
      </c>
      <c r="E35" s="214">
        <f t="shared" si="9"/>
        <v>1.1792659695616502E-2</v>
      </c>
      <c r="F35" s="215">
        <f t="shared" si="10"/>
        <v>4.6347665451942086E-3</v>
      </c>
      <c r="G35" s="52">
        <f t="shared" si="11"/>
        <v>-0.59714079245180118</v>
      </c>
      <c r="I35" s="31">
        <v>695.8889999999999</v>
      </c>
      <c r="J35" s="141">
        <v>419.86199999999997</v>
      </c>
      <c r="K35" s="214">
        <f t="shared" si="12"/>
        <v>2.115985444806388E-2</v>
      </c>
      <c r="L35" s="215">
        <f t="shared" si="13"/>
        <v>1.2957471144257202E-2</v>
      </c>
      <c r="M35" s="52">
        <f t="shared" si="14"/>
        <v>-0.39665377667990148</v>
      </c>
      <c r="O35" s="27">
        <f t="shared" si="15"/>
        <v>4.7441370565296825</v>
      </c>
      <c r="P35" s="143">
        <f t="shared" si="16"/>
        <v>7.1051055116511268</v>
      </c>
      <c r="Q35" s="52">
        <f t="shared" si="17"/>
        <v>0.49766025453920659</v>
      </c>
    </row>
    <row r="36" spans="1:17" ht="20.100000000000001" customHeight="1" x14ac:dyDescent="0.25">
      <c r="A36" s="32"/>
      <c r="B36" s="33" t="s">
        <v>9</v>
      </c>
      <c r="C36" s="211">
        <v>1194.29</v>
      </c>
      <c r="D36" s="212">
        <v>261.81999999999994</v>
      </c>
      <c r="E36" s="218">
        <f t="shared" si="9"/>
        <v>9.601494060618632E-3</v>
      </c>
      <c r="F36" s="219">
        <f t="shared" si="10"/>
        <v>2.0534996985476241E-3</v>
      </c>
      <c r="G36" s="52">
        <f t="shared" si="11"/>
        <v>-0.78077351397064365</v>
      </c>
      <c r="I36" s="211">
        <v>222.19899999999998</v>
      </c>
      <c r="J36" s="212">
        <v>93.142999999999986</v>
      </c>
      <c r="K36" s="218">
        <f t="shared" si="12"/>
        <v>6.7563914625828917E-3</v>
      </c>
      <c r="L36" s="219">
        <f t="shared" si="13"/>
        <v>2.8745105172403038E-3</v>
      </c>
      <c r="M36" s="52">
        <f t="shared" si="14"/>
        <v>-0.5808126949266198</v>
      </c>
      <c r="O36" s="27">
        <f t="shared" si="15"/>
        <v>1.8605112661078969</v>
      </c>
      <c r="P36" s="143">
        <f t="shared" si="16"/>
        <v>3.5575204338858764</v>
      </c>
      <c r="Q36" s="52">
        <f t="shared" si="17"/>
        <v>0.91211980206281895</v>
      </c>
    </row>
    <row r="37" spans="1:17" ht="20.100000000000001" customHeight="1" x14ac:dyDescent="0.25">
      <c r="A37" s="8" t="s">
        <v>130</v>
      </c>
      <c r="B37" s="3"/>
      <c r="C37" s="19">
        <v>240.78</v>
      </c>
      <c r="D37" s="140">
        <v>250.28</v>
      </c>
      <c r="E37" s="214">
        <f t="shared" si="9"/>
        <v>1.9357507304890388E-3</v>
      </c>
      <c r="F37" s="215">
        <f t="shared" si="10"/>
        <v>1.9629894757944369E-3</v>
      </c>
      <c r="G37" s="54">
        <f t="shared" si="11"/>
        <v>3.9455104244538582E-2</v>
      </c>
      <c r="I37" s="19">
        <v>57.326999999999998</v>
      </c>
      <c r="J37" s="140">
        <v>61.259</v>
      </c>
      <c r="K37" s="214">
        <f t="shared" si="12"/>
        <v>1.7431385981732117E-3</v>
      </c>
      <c r="L37" s="215">
        <f t="shared" si="13"/>
        <v>1.890530042790374E-3</v>
      </c>
      <c r="M37" s="54">
        <f t="shared" si="14"/>
        <v>6.8588972037608845E-2</v>
      </c>
      <c r="O37" s="238">
        <f t="shared" si="15"/>
        <v>2.3808871168701717</v>
      </c>
      <c r="P37" s="239">
        <f t="shared" si="16"/>
        <v>2.4476186670928559</v>
      </c>
      <c r="Q37" s="54">
        <f t="shared" si="17"/>
        <v>2.8028019367170615E-2</v>
      </c>
    </row>
    <row r="38" spans="1:17" ht="20.100000000000001" customHeight="1" x14ac:dyDescent="0.25">
      <c r="A38" s="8" t="s">
        <v>10</v>
      </c>
      <c r="C38" s="19">
        <v>178.29999999999998</v>
      </c>
      <c r="D38" s="140">
        <v>1245.7499999999995</v>
      </c>
      <c r="E38" s="214">
        <f t="shared" si="9"/>
        <v>1.4334427911213373E-3</v>
      </c>
      <c r="F38" s="215">
        <f t="shared" si="10"/>
        <v>9.7706334484214431E-3</v>
      </c>
      <c r="G38" s="52">
        <f t="shared" si="11"/>
        <v>5.9868199663488486</v>
      </c>
      <c r="I38" s="19">
        <v>80.983000000000033</v>
      </c>
      <c r="J38" s="140">
        <v>328.46099999999984</v>
      </c>
      <c r="K38" s="214">
        <f t="shared" si="12"/>
        <v>2.4624451496827195E-3</v>
      </c>
      <c r="L38" s="215">
        <f t="shared" si="13"/>
        <v>1.013672094524835E-2</v>
      </c>
      <c r="M38" s="52">
        <f t="shared" si="14"/>
        <v>3.0559253176592582</v>
      </c>
      <c r="O38" s="27">
        <f t="shared" si="15"/>
        <v>4.5419517666853642</v>
      </c>
      <c r="P38" s="143">
        <f t="shared" si="16"/>
        <v>2.6366526189042743</v>
      </c>
      <c r="Q38" s="52">
        <f t="shared" si="17"/>
        <v>-0.41948907554593945</v>
      </c>
    </row>
    <row r="39" spans="1:17" ht="20.100000000000001" customHeight="1" thickBot="1" x14ac:dyDescent="0.3">
      <c r="A39" s="8" t="s">
        <v>11</v>
      </c>
      <c r="B39" s="10"/>
      <c r="C39" s="21">
        <v>738.69999999999993</v>
      </c>
      <c r="D39" s="142">
        <v>1927.1699999999998</v>
      </c>
      <c r="E39" s="220">
        <f t="shared" si="9"/>
        <v>5.9387784060646771E-3</v>
      </c>
      <c r="F39" s="221">
        <f t="shared" si="10"/>
        <v>1.5115128768046847E-2</v>
      </c>
      <c r="G39" s="55">
        <f t="shared" si="11"/>
        <v>1.608866928387708</v>
      </c>
      <c r="I39" s="21">
        <v>170.27800000000002</v>
      </c>
      <c r="J39" s="142">
        <v>368.20500000000004</v>
      </c>
      <c r="K39" s="220">
        <f t="shared" si="12"/>
        <v>5.1776327772208239E-3</v>
      </c>
      <c r="L39" s="221">
        <f t="shared" si="13"/>
        <v>1.1363270938239764E-2</v>
      </c>
      <c r="M39" s="55">
        <f t="shared" si="14"/>
        <v>1.1623756445342321</v>
      </c>
      <c r="O39" s="240">
        <f t="shared" si="15"/>
        <v>2.3051035603086509</v>
      </c>
      <c r="P39" s="241">
        <f t="shared" si="16"/>
        <v>1.9105994800666264</v>
      </c>
      <c r="Q39" s="55">
        <f t="shared" si="17"/>
        <v>-0.17114375554962089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124385.84999999999</v>
      </c>
      <c r="D40" s="226">
        <f>D28+D29+D30+D33+D37+D38+D39</f>
        <v>127499.41</v>
      </c>
      <c r="E40" s="222">
        <f t="shared" si="9"/>
        <v>1</v>
      </c>
      <c r="F40" s="223">
        <f t="shared" si="10"/>
        <v>1</v>
      </c>
      <c r="G40" s="55">
        <f t="shared" si="11"/>
        <v>2.503146459183269E-2</v>
      </c>
      <c r="H40" s="1"/>
      <c r="I40" s="213">
        <f>I28+I29+I30+I33+I37+I38+I39</f>
        <v>32887.230000000003</v>
      </c>
      <c r="J40" s="226">
        <f>J28+J29+J30+J33+J37+J38+J39</f>
        <v>32403.082000000002</v>
      </c>
      <c r="K40" s="222">
        <f>K28+K29+K30+K33+K37+K38+K39</f>
        <v>1</v>
      </c>
      <c r="L40" s="223">
        <f>L28+L29+L30+L33+L37+L38+L39</f>
        <v>0.99999999999999978</v>
      </c>
      <c r="M40" s="55">
        <f t="shared" si="14"/>
        <v>-1.4721458754659513E-2</v>
      </c>
      <c r="N40" s="1"/>
      <c r="O40" s="24">
        <f t="shared" si="15"/>
        <v>2.6439687472489841</v>
      </c>
      <c r="P40" s="242">
        <f t="shared" si="16"/>
        <v>2.5414299564209748</v>
      </c>
      <c r="Q40" s="55">
        <f t="shared" si="17"/>
        <v>-3.8782149348285465E-2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47" t="s">
        <v>15</v>
      </c>
      <c r="B44" s="330"/>
      <c r="C44" s="366" t="s">
        <v>1</v>
      </c>
      <c r="D44" s="364"/>
      <c r="E44" s="359" t="s">
        <v>105</v>
      </c>
      <c r="F44" s="359"/>
      <c r="G44" s="130" t="s">
        <v>0</v>
      </c>
      <c r="I44" s="360">
        <v>1000</v>
      </c>
      <c r="J44" s="364"/>
      <c r="K44" s="359" t="s">
        <v>105</v>
      </c>
      <c r="L44" s="359"/>
      <c r="M44" s="130" t="s">
        <v>0</v>
      </c>
      <c r="O44" s="358" t="s">
        <v>22</v>
      </c>
      <c r="P44" s="359"/>
      <c r="Q44" s="130" t="s">
        <v>0</v>
      </c>
    </row>
    <row r="45" spans="1:17" ht="15" customHeight="1" x14ac:dyDescent="0.25">
      <c r="A45" s="365"/>
      <c r="B45" s="331"/>
      <c r="C45" s="367" t="str">
        <f>C5</f>
        <v>fev</v>
      </c>
      <c r="D45" s="357"/>
      <c r="E45" s="361" t="str">
        <f>C25</f>
        <v>fev</v>
      </c>
      <c r="F45" s="361"/>
      <c r="G45" s="131" t="str">
        <f>G25</f>
        <v>2025 /2024</v>
      </c>
      <c r="I45" s="356" t="str">
        <f>C5</f>
        <v>fev</v>
      </c>
      <c r="J45" s="357"/>
      <c r="K45" s="368" t="str">
        <f>C25</f>
        <v>fev</v>
      </c>
      <c r="L45" s="363"/>
      <c r="M45" s="131" t="str">
        <f>G45</f>
        <v>2025 /2024</v>
      </c>
      <c r="O45" s="356" t="str">
        <f>C5</f>
        <v>fev</v>
      </c>
      <c r="P45" s="357"/>
      <c r="Q45" s="131" t="str">
        <f>Q25</f>
        <v>2025 /2024</v>
      </c>
    </row>
    <row r="46" spans="1:17" ht="15.75" customHeight="1" x14ac:dyDescent="0.25">
      <c r="A46" s="365"/>
      <c r="B46" s="331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75926.8</v>
      </c>
      <c r="D47" s="210">
        <f>D48+D49</f>
        <v>74182.829999999987</v>
      </c>
      <c r="E47" s="216">
        <f t="shared" ref="E47:E59" si="18">C47/$C$60</f>
        <v>0.52511980816308368</v>
      </c>
      <c r="F47" s="217">
        <f t="shared" ref="F47:F59" si="19">D47/$D$60</f>
        <v>0.4760081291746176</v>
      </c>
      <c r="G47" s="53">
        <f t="shared" ref="G47:G60" si="20">(D47-C47)/C47</f>
        <v>-2.2969096550888694E-2</v>
      </c>
      <c r="H47"/>
      <c r="I47" s="78">
        <f>I48+I49</f>
        <v>23969.485999999997</v>
      </c>
      <c r="J47" s="210">
        <f>J48+J49</f>
        <v>23672.549999999996</v>
      </c>
      <c r="K47" s="216">
        <f t="shared" ref="K47:K59" si="21">I47/$I$60</f>
        <v>0.60408633221458619</v>
      </c>
      <c r="L47" s="217">
        <f t="shared" ref="L47:L59" si="22">J47/$J$60</f>
        <v>0.55210499248091605</v>
      </c>
      <c r="M47" s="53">
        <f t="shared" ref="M47:M60" si="23">(J47-I47)/I47</f>
        <v>-1.238808374948055E-2</v>
      </c>
      <c r="N47"/>
      <c r="O47" s="63">
        <f t="shared" ref="O47:O60" si="24">(I47/C47)*10</f>
        <v>3.156920349599877</v>
      </c>
      <c r="P47" s="237">
        <f t="shared" ref="P47:P60" si="25">(J47/D47)*10</f>
        <v>3.1911090477405617</v>
      </c>
      <c r="Q47" s="53">
        <f t="shared" ref="Q47:Q60" si="26">(P47-O47)/O47</f>
        <v>1.0829762665699799E-2</v>
      </c>
    </row>
    <row r="48" spans="1:17" ht="20.100000000000001" customHeight="1" x14ac:dyDescent="0.25">
      <c r="A48" s="8" t="s">
        <v>4</v>
      </c>
      <c r="C48" s="19">
        <v>40417.339999999997</v>
      </c>
      <c r="D48" s="140">
        <v>38842.30999999999</v>
      </c>
      <c r="E48" s="214">
        <f t="shared" si="18"/>
        <v>0.27953167823827851</v>
      </c>
      <c r="F48" s="215">
        <f t="shared" si="19"/>
        <v>0.24923901280013905</v>
      </c>
      <c r="G48" s="52">
        <f t="shared" si="20"/>
        <v>-3.8969165214732246E-2</v>
      </c>
      <c r="I48" s="19">
        <v>14218.569999999996</v>
      </c>
      <c r="J48" s="140">
        <v>14472.143</v>
      </c>
      <c r="K48" s="214">
        <f t="shared" si="21"/>
        <v>0.35834075877289762</v>
      </c>
      <c r="L48" s="215">
        <f t="shared" si="22"/>
        <v>0.33752774425221377</v>
      </c>
      <c r="M48" s="52">
        <f t="shared" si="23"/>
        <v>1.7833931260316897E-2</v>
      </c>
      <c r="O48" s="27">
        <f t="shared" si="24"/>
        <v>3.5179380929076478</v>
      </c>
      <c r="P48" s="143">
        <f t="shared" si="25"/>
        <v>3.725870835179474</v>
      </c>
      <c r="Q48" s="52">
        <f t="shared" si="26"/>
        <v>5.9106424496505439E-2</v>
      </c>
    </row>
    <row r="49" spans="1:17" ht="20.100000000000001" customHeight="1" x14ac:dyDescent="0.25">
      <c r="A49" s="8" t="s">
        <v>5</v>
      </c>
      <c r="C49" s="19">
        <v>35509.460000000006</v>
      </c>
      <c r="D49" s="140">
        <v>35340.519999999997</v>
      </c>
      <c r="E49" s="214">
        <f t="shared" si="18"/>
        <v>0.24558812992480517</v>
      </c>
      <c r="F49" s="215">
        <f t="shared" si="19"/>
        <v>0.22676911637447855</v>
      </c>
      <c r="G49" s="52">
        <f t="shared" si="20"/>
        <v>-4.7576054381004264E-3</v>
      </c>
      <c r="I49" s="19">
        <v>9750.9160000000011</v>
      </c>
      <c r="J49" s="140">
        <v>9200.4069999999974</v>
      </c>
      <c r="K49" s="214">
        <f t="shared" si="21"/>
        <v>0.24574557344168851</v>
      </c>
      <c r="L49" s="215">
        <f t="shared" si="22"/>
        <v>0.21457724822870231</v>
      </c>
      <c r="M49" s="52">
        <f t="shared" si="23"/>
        <v>-5.6457157460899424E-2</v>
      </c>
      <c r="O49" s="27">
        <f t="shared" si="24"/>
        <v>2.7460051490504216</v>
      </c>
      <c r="P49" s="143">
        <f t="shared" si="25"/>
        <v>2.6033592601353912</v>
      </c>
      <c r="Q49" s="52">
        <f t="shared" si="26"/>
        <v>-5.1946693896170529E-2</v>
      </c>
    </row>
    <row r="50" spans="1:17" ht="20.100000000000001" customHeight="1" x14ac:dyDescent="0.25">
      <c r="A50" s="23" t="s">
        <v>38</v>
      </c>
      <c r="B50" s="15"/>
      <c r="C50" s="78">
        <f>C51+C52</f>
        <v>57654.849999999962</v>
      </c>
      <c r="D50" s="210">
        <f>D51+D52</f>
        <v>69385.509999999951</v>
      </c>
      <c r="E50" s="216">
        <f t="shared" si="18"/>
        <v>0.39874858115542006</v>
      </c>
      <c r="F50" s="217">
        <f t="shared" si="19"/>
        <v>0.44522521999938131</v>
      </c>
      <c r="G50" s="53">
        <f t="shared" si="20"/>
        <v>0.20346354209576464</v>
      </c>
      <c r="I50" s="78">
        <f>I51+I52</f>
        <v>7299.8819999999969</v>
      </c>
      <c r="J50" s="210">
        <f>J51+J52</f>
        <v>9416.0790000000015</v>
      </c>
      <c r="K50" s="216">
        <f t="shared" si="21"/>
        <v>0.18397386339361954</v>
      </c>
      <c r="L50" s="217">
        <f t="shared" si="22"/>
        <v>0.21960727616985551</v>
      </c>
      <c r="M50" s="53">
        <f t="shared" si="23"/>
        <v>0.28989468596889723</v>
      </c>
      <c r="O50" s="63">
        <f t="shared" si="24"/>
        <v>1.2661349392115322</v>
      </c>
      <c r="P50" s="237">
        <f t="shared" si="25"/>
        <v>1.3570670591021106</v>
      </c>
      <c r="Q50" s="53">
        <f t="shared" si="26"/>
        <v>7.1818664088999132E-2</v>
      </c>
    </row>
    <row r="51" spans="1:17" ht="20.100000000000001" customHeight="1" x14ac:dyDescent="0.25">
      <c r="A51" s="8"/>
      <c r="B51" t="s">
        <v>6</v>
      </c>
      <c r="C51" s="31">
        <v>57019.709999999963</v>
      </c>
      <c r="D51" s="141">
        <v>68680.079999999958</v>
      </c>
      <c r="E51" s="214">
        <f t="shared" si="18"/>
        <v>0.39435586876721584</v>
      </c>
      <c r="F51" s="215">
        <f t="shared" si="19"/>
        <v>0.44069869526901378</v>
      </c>
      <c r="G51" s="52">
        <f t="shared" si="20"/>
        <v>0.20449718176399009</v>
      </c>
      <c r="I51" s="31">
        <v>7151.6379999999972</v>
      </c>
      <c r="J51" s="141">
        <v>9218.2870000000021</v>
      </c>
      <c r="K51" s="214">
        <f t="shared" si="21"/>
        <v>0.18023777267257451</v>
      </c>
      <c r="L51" s="215">
        <f t="shared" si="22"/>
        <v>0.21499425599785102</v>
      </c>
      <c r="M51" s="52">
        <f t="shared" si="23"/>
        <v>0.28897561649513098</v>
      </c>
      <c r="O51" s="27">
        <f t="shared" si="24"/>
        <v>1.254239630471639</v>
      </c>
      <c r="P51" s="143">
        <f t="shared" si="25"/>
        <v>1.3422067941679752</v>
      </c>
      <c r="Q51" s="52">
        <f t="shared" si="26"/>
        <v>7.0135850884617129E-2</v>
      </c>
    </row>
    <row r="52" spans="1:17" ht="20.100000000000001" customHeight="1" x14ac:dyDescent="0.25">
      <c r="A52" s="8"/>
      <c r="B52" t="s">
        <v>39</v>
      </c>
      <c r="C52" s="31">
        <v>635.1400000000001</v>
      </c>
      <c r="D52" s="141">
        <v>705.43000000000006</v>
      </c>
      <c r="E52" s="218">
        <f t="shared" si="18"/>
        <v>4.3927123882041789E-3</v>
      </c>
      <c r="F52" s="219">
        <f t="shared" si="19"/>
        <v>4.5265247303675335E-3</v>
      </c>
      <c r="G52" s="52">
        <f t="shared" si="20"/>
        <v>0.11066851402840311</v>
      </c>
      <c r="I52" s="31">
        <v>148.24399999999997</v>
      </c>
      <c r="J52" s="141">
        <v>197.79199999999997</v>
      </c>
      <c r="K52" s="218">
        <f t="shared" si="21"/>
        <v>3.7360907210450445E-3</v>
      </c>
      <c r="L52" s="219">
        <f t="shared" si="22"/>
        <v>4.6130201720045094E-3</v>
      </c>
      <c r="M52" s="52">
        <f t="shared" si="23"/>
        <v>0.33423275140983794</v>
      </c>
      <c r="O52" s="27">
        <f t="shared" si="24"/>
        <v>2.3340365903580302</v>
      </c>
      <c r="P52" s="143">
        <f t="shared" si="25"/>
        <v>2.8038501339608457</v>
      </c>
      <c r="Q52" s="52">
        <f t="shared" si="26"/>
        <v>0.2012879941743965</v>
      </c>
    </row>
    <row r="53" spans="1:17" ht="20.100000000000001" customHeight="1" x14ac:dyDescent="0.25">
      <c r="A53" s="23" t="s">
        <v>129</v>
      </c>
      <c r="B53" s="15"/>
      <c r="C53" s="78">
        <f>SUM(C54:C56)</f>
        <v>9316.0000000000018</v>
      </c>
      <c r="D53" s="210">
        <f>SUM(D54:D56)</f>
        <v>10168.089999999998</v>
      </c>
      <c r="E53" s="216">
        <f t="shared" si="18"/>
        <v>6.4430690254920375E-2</v>
      </c>
      <c r="F53" s="217">
        <f t="shared" si="19"/>
        <v>6.5245468502335882E-2</v>
      </c>
      <c r="G53" s="53">
        <f t="shared" si="20"/>
        <v>9.1465221124945942E-2</v>
      </c>
      <c r="I53" s="78">
        <f>SUM(I54:I56)</f>
        <v>7627.1059999999989</v>
      </c>
      <c r="J53" s="210">
        <f>SUM(J54:J56)</f>
        <v>8831.7019999999993</v>
      </c>
      <c r="K53" s="216">
        <f t="shared" si="21"/>
        <v>0.19222066292751805</v>
      </c>
      <c r="L53" s="217">
        <f t="shared" si="22"/>
        <v>0.2059780955707641</v>
      </c>
      <c r="M53" s="53">
        <f t="shared" si="23"/>
        <v>0.15793618182309263</v>
      </c>
      <c r="O53" s="63">
        <f t="shared" si="24"/>
        <v>8.1871039072563292</v>
      </c>
      <c r="P53" s="237">
        <f t="shared" si="25"/>
        <v>8.6857040014397988</v>
      </c>
      <c r="Q53" s="53">
        <f t="shared" si="26"/>
        <v>6.0900667663635527E-2</v>
      </c>
    </row>
    <row r="54" spans="1:17" ht="20.100000000000001" customHeight="1" x14ac:dyDescent="0.25">
      <c r="A54" s="8"/>
      <c r="B54" s="3" t="s">
        <v>7</v>
      </c>
      <c r="C54" s="31">
        <v>7966.3900000000012</v>
      </c>
      <c r="D54" s="141">
        <v>9579.4599999999991</v>
      </c>
      <c r="E54" s="214">
        <f t="shared" si="18"/>
        <v>5.5096608688266976E-2</v>
      </c>
      <c r="F54" s="215">
        <f t="shared" si="19"/>
        <v>6.1468413015560101E-2</v>
      </c>
      <c r="G54" s="52">
        <f t="shared" si="20"/>
        <v>0.20248443774407199</v>
      </c>
      <c r="I54" s="31">
        <v>6629.9919999999993</v>
      </c>
      <c r="J54" s="141">
        <v>8312.0399999999991</v>
      </c>
      <c r="K54" s="214">
        <f t="shared" si="21"/>
        <v>0.16709109030923935</v>
      </c>
      <c r="L54" s="215">
        <f t="shared" si="22"/>
        <v>0.19385823587661971</v>
      </c>
      <c r="M54" s="52">
        <f t="shared" si="23"/>
        <v>0.25370287022970767</v>
      </c>
      <c r="O54" s="27">
        <f t="shared" si="24"/>
        <v>8.3224547128624113</v>
      </c>
      <c r="P54" s="143">
        <f t="shared" si="25"/>
        <v>8.6769400362859699</v>
      </c>
      <c r="Q54" s="52">
        <f t="shared" si="26"/>
        <v>4.2593842280174744E-2</v>
      </c>
    </row>
    <row r="55" spans="1:17" ht="20.100000000000001" customHeight="1" x14ac:dyDescent="0.25">
      <c r="A55" s="8"/>
      <c r="B55" s="3" t="s">
        <v>8</v>
      </c>
      <c r="C55" s="31">
        <v>1113.21</v>
      </c>
      <c r="D55" s="141">
        <v>537.83000000000004</v>
      </c>
      <c r="E55" s="214">
        <f t="shared" si="18"/>
        <v>7.6991078465736265E-3</v>
      </c>
      <c r="F55" s="215">
        <f t="shared" si="19"/>
        <v>3.4510876993232077E-3</v>
      </c>
      <c r="G55" s="52">
        <f t="shared" si="20"/>
        <v>-0.51686564080452024</v>
      </c>
      <c r="I55" s="31">
        <v>862.00900000000013</v>
      </c>
      <c r="J55" s="141">
        <v>461.02399999999989</v>
      </c>
      <c r="K55" s="214">
        <f t="shared" si="21"/>
        <v>2.1724615002005607E-2</v>
      </c>
      <c r="L55" s="215">
        <f t="shared" si="22"/>
        <v>1.0752270121027174E-2</v>
      </c>
      <c r="M55" s="52">
        <f t="shared" si="23"/>
        <v>-0.46517495757004879</v>
      </c>
      <c r="O55" s="27">
        <f t="shared" si="24"/>
        <v>7.743453616119151</v>
      </c>
      <c r="P55" s="143">
        <f t="shared" si="25"/>
        <v>8.5719279326181113</v>
      </c>
      <c r="Q55" s="52">
        <f t="shared" si="26"/>
        <v>0.1069902859331872</v>
      </c>
    </row>
    <row r="56" spans="1:17" ht="20.100000000000001" customHeight="1" x14ac:dyDescent="0.25">
      <c r="A56" s="32"/>
      <c r="B56" s="33" t="s">
        <v>9</v>
      </c>
      <c r="C56" s="211">
        <v>236.39999999999998</v>
      </c>
      <c r="D56" s="212">
        <v>50.800000000000004</v>
      </c>
      <c r="E56" s="218">
        <f t="shared" si="18"/>
        <v>1.6349737200797739E-3</v>
      </c>
      <c r="F56" s="219">
        <f t="shared" si="19"/>
        <v>3.25967787452576E-4</v>
      </c>
      <c r="G56" s="52">
        <f t="shared" si="20"/>
        <v>-0.78510998307952617</v>
      </c>
      <c r="I56" s="211">
        <v>135.10499999999999</v>
      </c>
      <c r="J56" s="212">
        <v>58.638000000000005</v>
      </c>
      <c r="K56" s="218">
        <f t="shared" si="21"/>
        <v>3.4049576162731091E-3</v>
      </c>
      <c r="L56" s="219">
        <f t="shared" si="22"/>
        <v>1.3675895731172164E-3</v>
      </c>
      <c r="M56" s="52">
        <f t="shared" si="23"/>
        <v>-0.56598201398911951</v>
      </c>
      <c r="O56" s="27">
        <f t="shared" si="24"/>
        <v>5.7151015228426392</v>
      </c>
      <c r="P56" s="143">
        <f t="shared" si="25"/>
        <v>11.542913385826772</v>
      </c>
      <c r="Q56" s="52">
        <f t="shared" si="26"/>
        <v>1.0197214939561445</v>
      </c>
    </row>
    <row r="57" spans="1:17" ht="20.100000000000001" customHeight="1" x14ac:dyDescent="0.25">
      <c r="A57" s="8" t="s">
        <v>130</v>
      </c>
      <c r="B57" s="3"/>
      <c r="C57" s="19">
        <v>133.08999999999997</v>
      </c>
      <c r="D57" s="140">
        <v>52.14</v>
      </c>
      <c r="E57" s="214">
        <f t="shared" si="18"/>
        <v>9.2046807278095208E-4</v>
      </c>
      <c r="F57" s="215">
        <f t="shared" si="19"/>
        <v>3.3456615034994707E-4</v>
      </c>
      <c r="G57" s="54">
        <f t="shared" si="20"/>
        <v>-0.60823502892779313</v>
      </c>
      <c r="I57" s="19">
        <v>141.79300000000001</v>
      </c>
      <c r="J57" s="140">
        <v>93.019000000000005</v>
      </c>
      <c r="K57" s="214">
        <f t="shared" si="21"/>
        <v>3.5735106419763373E-3</v>
      </c>
      <c r="L57" s="215">
        <f t="shared" si="22"/>
        <v>2.1694432706059271E-3</v>
      </c>
      <c r="M57" s="54">
        <f t="shared" si="23"/>
        <v>-0.34398030932415563</v>
      </c>
      <c r="O57" s="238">
        <f t="shared" si="24"/>
        <v>10.653918401081977</v>
      </c>
      <c r="P57" s="239">
        <f t="shared" si="25"/>
        <v>17.840237821250479</v>
      </c>
      <c r="Q57" s="54">
        <f t="shared" si="26"/>
        <v>0.67452360245585163</v>
      </c>
    </row>
    <row r="58" spans="1:17" ht="20.100000000000001" customHeight="1" x14ac:dyDescent="0.25">
      <c r="A58" s="8" t="s">
        <v>10</v>
      </c>
      <c r="C58" s="19">
        <v>503.58000000000004</v>
      </c>
      <c r="D58" s="140">
        <v>771.00000000000023</v>
      </c>
      <c r="E58" s="214">
        <f t="shared" si="18"/>
        <v>3.4828259981293259E-3</v>
      </c>
      <c r="F58" s="215">
        <f t="shared" si="19"/>
        <v>4.9472670103530743E-3</v>
      </c>
      <c r="G58" s="52">
        <f t="shared" si="20"/>
        <v>0.53103776956988002</v>
      </c>
      <c r="I58" s="19">
        <v>439.23700000000002</v>
      </c>
      <c r="J58" s="140">
        <v>581.54599999999994</v>
      </c>
      <c r="K58" s="214">
        <f t="shared" si="21"/>
        <v>1.1069785489056303E-2</v>
      </c>
      <c r="L58" s="215">
        <f t="shared" si="22"/>
        <v>1.356315436897617E-2</v>
      </c>
      <c r="M58" s="52">
        <f t="shared" si="23"/>
        <v>0.32399137595421129</v>
      </c>
      <c r="O58" s="27">
        <f t="shared" si="24"/>
        <v>8.7222884149489648</v>
      </c>
      <c r="P58" s="143">
        <f t="shared" si="25"/>
        <v>7.5427496757457817</v>
      </c>
      <c r="Q58" s="52">
        <f t="shared" si="26"/>
        <v>-0.13523271452266977</v>
      </c>
    </row>
    <row r="59" spans="1:17" ht="20.100000000000001" customHeight="1" thickBot="1" x14ac:dyDescent="0.3">
      <c r="A59" s="8" t="s">
        <v>11</v>
      </c>
      <c r="B59" s="10"/>
      <c r="C59" s="21">
        <v>1055.1600000000001</v>
      </c>
      <c r="D59" s="142">
        <v>1284.0499999999997</v>
      </c>
      <c r="E59" s="220">
        <f t="shared" si="18"/>
        <v>7.2976263556657128E-3</v>
      </c>
      <c r="F59" s="221">
        <f t="shared" si="19"/>
        <v>8.2393491629622062E-3</v>
      </c>
      <c r="G59" s="55">
        <f t="shared" si="20"/>
        <v>0.2169244474771595</v>
      </c>
      <c r="I59" s="21">
        <v>201.404</v>
      </c>
      <c r="J59" s="142">
        <v>282.00299999999999</v>
      </c>
      <c r="K59" s="220">
        <f t="shared" si="21"/>
        <v>5.0758453332435463E-3</v>
      </c>
      <c r="L59" s="221">
        <f t="shared" si="22"/>
        <v>6.5770381388821986E-3</v>
      </c>
      <c r="M59" s="55">
        <f t="shared" si="23"/>
        <v>0.40018569641119339</v>
      </c>
      <c r="O59" s="240">
        <f t="shared" si="24"/>
        <v>1.9087531748739526</v>
      </c>
      <c r="P59" s="241">
        <f t="shared" si="25"/>
        <v>2.1961995249406181</v>
      </c>
      <c r="Q59" s="55">
        <f t="shared" si="26"/>
        <v>0.15059377705325755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144589.47999999995</v>
      </c>
      <c r="D60" s="226">
        <f>D48+D49+D50+D53+D57+D58+D59</f>
        <v>155843.61999999994</v>
      </c>
      <c r="E60" s="222">
        <f>E48+E49+E50+E53+E57+E58+E59</f>
        <v>1</v>
      </c>
      <c r="F60" s="223">
        <f>F48+F49+F50+F53+F57+F58+F59</f>
        <v>1</v>
      </c>
      <c r="G60" s="55">
        <f t="shared" si="20"/>
        <v>7.7835123274528614E-2</v>
      </c>
      <c r="H60" s="1"/>
      <c r="I60" s="213">
        <f>I48+I49+I50+I53+I57+I58+I59</f>
        <v>39678.907999999996</v>
      </c>
      <c r="J60" s="226">
        <f>J48+J49+J50+J53+J57+J58+J59</f>
        <v>42876.898999999998</v>
      </c>
      <c r="K60" s="222">
        <f>K48+K49+K50+K53+K57+K58+K59</f>
        <v>1</v>
      </c>
      <c r="L60" s="223">
        <f>L48+L49+L50+L53+L57+L58+L59</f>
        <v>1</v>
      </c>
      <c r="M60" s="55">
        <f t="shared" si="23"/>
        <v>8.0596749285539865E-2</v>
      </c>
      <c r="N60" s="1"/>
      <c r="O60" s="24">
        <f t="shared" si="24"/>
        <v>2.7442458469316033</v>
      </c>
      <c r="P60" s="242">
        <f t="shared" si="25"/>
        <v>2.7512771456412533</v>
      </c>
      <c r="Q60" s="55">
        <f t="shared" si="26"/>
        <v>2.5621970850431461E-3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K4:L4"/>
    <mergeCell ref="O4:P4"/>
    <mergeCell ref="K24:L24"/>
    <mergeCell ref="I5:J5"/>
    <mergeCell ref="K5:L5"/>
    <mergeCell ref="O5:P5"/>
    <mergeCell ref="O24:P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47" t="s">
        <v>16</v>
      </c>
      <c r="B4" s="330"/>
      <c r="C4" s="330"/>
      <c r="D4" s="330"/>
      <c r="E4" s="366" t="s">
        <v>1</v>
      </c>
      <c r="F4" s="364"/>
      <c r="G4" s="359" t="s">
        <v>104</v>
      </c>
      <c r="H4" s="359"/>
      <c r="I4" s="130" t="s">
        <v>0</v>
      </c>
      <c r="K4" s="360" t="s">
        <v>19</v>
      </c>
      <c r="L4" s="359"/>
      <c r="M4" s="369" t="s">
        <v>104</v>
      </c>
      <c r="N4" s="370"/>
      <c r="O4" s="130" t="s">
        <v>0</v>
      </c>
      <c r="Q4" s="358" t="s">
        <v>22</v>
      </c>
      <c r="R4" s="359"/>
      <c r="S4" s="130" t="s">
        <v>0</v>
      </c>
    </row>
    <row r="5" spans="1:19" x14ac:dyDescent="0.25">
      <c r="A5" s="365"/>
      <c r="B5" s="331"/>
      <c r="C5" s="331"/>
      <c r="D5" s="331"/>
      <c r="E5" s="367" t="s">
        <v>145</v>
      </c>
      <c r="F5" s="357"/>
      <c r="G5" s="361" t="str">
        <f>E5</f>
        <v>jan-fev</v>
      </c>
      <c r="H5" s="361"/>
      <c r="I5" s="131" t="s">
        <v>160</v>
      </c>
      <c r="K5" s="356" t="str">
        <f>E5</f>
        <v>jan-fev</v>
      </c>
      <c r="L5" s="361"/>
      <c r="M5" s="362" t="str">
        <f>E5</f>
        <v>jan-fev</v>
      </c>
      <c r="N5" s="363"/>
      <c r="O5" s="131" t="str">
        <f>I5</f>
        <v>2025 /2024</v>
      </c>
      <c r="Q5" s="356" t="str">
        <f>E5</f>
        <v>jan-fev</v>
      </c>
      <c r="R5" s="357"/>
      <c r="S5" s="131" t="str">
        <f>O5</f>
        <v>2025 /2024</v>
      </c>
    </row>
    <row r="6" spans="1:19" ht="19.5" customHeight="1" thickBot="1" x14ac:dyDescent="0.3">
      <c r="A6" s="348"/>
      <c r="B6" s="371"/>
      <c r="C6" s="371"/>
      <c r="D6" s="371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229952.7399999999</v>
      </c>
      <c r="F7" s="145">
        <v>239508.42000000013</v>
      </c>
      <c r="G7" s="243">
        <f>E7/E15</f>
        <v>0.465684258413186</v>
      </c>
      <c r="H7" s="244">
        <f>F7/F15</f>
        <v>0.45094651098193145</v>
      </c>
      <c r="I7" s="164">
        <f t="shared" ref="I7:I11" si="0">(F7-E7)/E7</f>
        <v>4.1554973426279805E-2</v>
      </c>
      <c r="J7" s="1"/>
      <c r="K7" s="17">
        <v>62480.974999999955</v>
      </c>
      <c r="L7" s="145">
        <v>63280.725999999951</v>
      </c>
      <c r="M7" s="243">
        <f>K7/K15</f>
        <v>0.45477002384746773</v>
      </c>
      <c r="N7" s="244">
        <f>L7/L15</f>
        <v>0.44005879641016254</v>
      </c>
      <c r="O7" s="164">
        <f t="shared" ref="O7:O18" si="1">(L7-K7)/K7</f>
        <v>1.2799912293302036E-2</v>
      </c>
      <c r="P7" s="1"/>
      <c r="Q7" s="187">
        <f t="shared" ref="Q7:Q18" si="2">(K7/E7)*10</f>
        <v>2.7171224400283283</v>
      </c>
      <c r="R7" s="188">
        <f t="shared" ref="R7:R18" si="3">(L7/F7)*10</f>
        <v>2.6421086156386453</v>
      </c>
      <c r="S7" s="55">
        <f>(R7-Q7)/Q7</f>
        <v>-2.7607818950146714E-2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163594.1699999999</v>
      </c>
      <c r="F8" s="181">
        <v>171415.22000000012</v>
      </c>
      <c r="G8" s="245">
        <f>E8/E7</f>
        <v>0.71142518240922015</v>
      </c>
      <c r="H8" s="246">
        <f>F8/F7</f>
        <v>0.71569600768106623</v>
      </c>
      <c r="I8" s="206">
        <f t="shared" si="0"/>
        <v>4.7807632753662468E-2</v>
      </c>
      <c r="K8" s="180">
        <v>55623.759999999958</v>
      </c>
      <c r="L8" s="181">
        <v>56586.915999999954</v>
      </c>
      <c r="M8" s="250">
        <f>K8/K7</f>
        <v>0.89025115245080599</v>
      </c>
      <c r="N8" s="246">
        <f>L8/L7</f>
        <v>0.89422039816673404</v>
      </c>
      <c r="O8" s="207">
        <f t="shared" si="1"/>
        <v>1.7315550045520045E-2</v>
      </c>
      <c r="Q8" s="189">
        <f t="shared" si="2"/>
        <v>3.4001064952375741</v>
      </c>
      <c r="R8" s="190">
        <f t="shared" si="3"/>
        <v>3.3011605387199521</v>
      </c>
      <c r="S8" s="182">
        <f t="shared" ref="S8:S18" si="4">(R8-Q8)/Q8</f>
        <v>-2.9100840416678906E-2</v>
      </c>
    </row>
    <row r="9" spans="1:19" ht="24" customHeight="1" x14ac:dyDescent="0.25">
      <c r="A9" s="8"/>
      <c r="B9" t="s">
        <v>37</v>
      </c>
      <c r="E9" s="19">
        <v>30238.450000000012</v>
      </c>
      <c r="F9" s="140">
        <v>26742.950000000015</v>
      </c>
      <c r="G9" s="247">
        <f>E9/E7</f>
        <v>0.13149854183081283</v>
      </c>
      <c r="H9" s="215">
        <f>F9/F7</f>
        <v>0.11165766113775875</v>
      </c>
      <c r="I9" s="182">
        <f t="shared" ref="I9:I10" si="5">(F9-E9)/E9</f>
        <v>-0.11559785637160619</v>
      </c>
      <c r="K9" s="19">
        <v>4332.0369999999984</v>
      </c>
      <c r="L9" s="140">
        <v>4156.7629999999981</v>
      </c>
      <c r="M9" s="247">
        <f>K9/K7</f>
        <v>6.9333697177420828E-2</v>
      </c>
      <c r="N9" s="215">
        <f>L9/L7</f>
        <v>6.5687662938633179E-2</v>
      </c>
      <c r="O9" s="182">
        <f t="shared" si="1"/>
        <v>-4.0459949903475061E-2</v>
      </c>
      <c r="Q9" s="189">
        <f t="shared" si="2"/>
        <v>1.4326253495136148</v>
      </c>
      <c r="R9" s="190">
        <f t="shared" si="3"/>
        <v>1.5543397418758946</v>
      </c>
      <c r="S9" s="182">
        <f t="shared" si="4"/>
        <v>8.4958982754006609E-2</v>
      </c>
    </row>
    <row r="10" spans="1:19" ht="24" customHeight="1" thickBot="1" x14ac:dyDescent="0.3">
      <c r="A10" s="8"/>
      <c r="B10" t="s">
        <v>36</v>
      </c>
      <c r="E10" s="19">
        <v>36120.120000000003</v>
      </c>
      <c r="F10" s="140">
        <v>41350.250000000007</v>
      </c>
      <c r="G10" s="247">
        <f>E10/E7</f>
        <v>0.1570762757599671</v>
      </c>
      <c r="H10" s="215">
        <f>F10/F7</f>
        <v>0.17264633118117512</v>
      </c>
      <c r="I10" s="186">
        <f t="shared" si="5"/>
        <v>0.14479824541003752</v>
      </c>
      <c r="K10" s="19">
        <v>2525.1779999999994</v>
      </c>
      <c r="L10" s="140">
        <v>2537.0470000000005</v>
      </c>
      <c r="M10" s="247">
        <f>K10/K7</f>
        <v>4.0415150371773186E-2</v>
      </c>
      <c r="N10" s="215">
        <f>L10/L7</f>
        <v>4.009193889463282E-2</v>
      </c>
      <c r="O10" s="209">
        <f t="shared" si="1"/>
        <v>4.7002627141536375E-3</v>
      </c>
      <c r="Q10" s="189">
        <f t="shared" si="2"/>
        <v>0.6991056508117911</v>
      </c>
      <c r="R10" s="190">
        <f t="shared" si="3"/>
        <v>0.61355058312827615</v>
      </c>
      <c r="S10" s="182">
        <f t="shared" si="4"/>
        <v>-0.12237788034493739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263842.65000000002</v>
      </c>
      <c r="F11" s="145">
        <v>291615.37000000005</v>
      </c>
      <c r="G11" s="243">
        <f>E11/E15</f>
        <v>0.53431574158681405</v>
      </c>
      <c r="H11" s="244">
        <f>F11/F15</f>
        <v>0.54905348901806861</v>
      </c>
      <c r="I11" s="164">
        <f t="shared" si="0"/>
        <v>0.10526243577374632</v>
      </c>
      <c r="J11" s="1"/>
      <c r="K11" s="17">
        <v>74909.292000000016</v>
      </c>
      <c r="L11" s="145">
        <v>80519.890000000043</v>
      </c>
      <c r="M11" s="243">
        <f>K11/K15</f>
        <v>0.5452299761525321</v>
      </c>
      <c r="N11" s="244">
        <f>L11/L15</f>
        <v>0.55994120358983757</v>
      </c>
      <c r="O11" s="164">
        <f t="shared" si="1"/>
        <v>7.489855864610262E-2</v>
      </c>
      <c r="Q11" s="191">
        <f t="shared" si="2"/>
        <v>2.8391653889164625</v>
      </c>
      <c r="R11" s="192">
        <f t="shared" si="3"/>
        <v>2.7611675612297129</v>
      </c>
      <c r="S11" s="57">
        <f t="shared" si="4"/>
        <v>-2.7472097254791036E-2</v>
      </c>
    </row>
    <row r="12" spans="1:19" s="3" customFormat="1" ht="24" customHeight="1" x14ac:dyDescent="0.25">
      <c r="A12" s="46"/>
      <c r="B12" s="3" t="s">
        <v>33</v>
      </c>
      <c r="E12" s="31">
        <v>205071.33</v>
      </c>
      <c r="F12" s="141">
        <v>203081.13000000003</v>
      </c>
      <c r="G12" s="247">
        <f>E12/E11</f>
        <v>0.77724859873867991</v>
      </c>
      <c r="H12" s="215">
        <f>F12/F11</f>
        <v>0.69640063896494897</v>
      </c>
      <c r="I12" s="206">
        <f t="shared" ref="I12:I18" si="6">(F12-E12)/E12</f>
        <v>-9.7049158456228544E-3</v>
      </c>
      <c r="K12" s="31">
        <v>68840.932000000015</v>
      </c>
      <c r="L12" s="141">
        <v>71944.66200000004</v>
      </c>
      <c r="M12" s="247">
        <f>K12/K11</f>
        <v>0.91899055727292156</v>
      </c>
      <c r="N12" s="215">
        <f>L12/L11</f>
        <v>0.89350174224033341</v>
      </c>
      <c r="O12" s="206">
        <f t="shared" si="1"/>
        <v>4.5085531381243132E-2</v>
      </c>
      <c r="Q12" s="189">
        <f t="shared" si="2"/>
        <v>3.3569261973382636</v>
      </c>
      <c r="R12" s="190">
        <f t="shared" si="3"/>
        <v>3.5426561788384787</v>
      </c>
      <c r="S12" s="182">
        <f t="shared" si="4"/>
        <v>5.5327394938703769E-2</v>
      </c>
    </row>
    <row r="13" spans="1:19" ht="24" customHeight="1" x14ac:dyDescent="0.25">
      <c r="A13" s="8"/>
      <c r="B13" s="3" t="s">
        <v>37</v>
      </c>
      <c r="D13" s="3"/>
      <c r="E13" s="19">
        <v>20383.039999999997</v>
      </c>
      <c r="F13" s="140">
        <v>26059.539999999997</v>
      </c>
      <c r="G13" s="247">
        <f>E13/E11</f>
        <v>7.7254530304330993E-2</v>
      </c>
      <c r="H13" s="215">
        <f>F13/F11</f>
        <v>8.9362710888661295E-2</v>
      </c>
      <c r="I13" s="182">
        <f t="shared" ref="I13:I14" si="7">(F13-E13)/E13</f>
        <v>0.27849133397177267</v>
      </c>
      <c r="K13" s="19">
        <v>2509.0539999999992</v>
      </c>
      <c r="L13" s="140">
        <v>3216.6930000000002</v>
      </c>
      <c r="M13" s="247">
        <f>K13/K11</f>
        <v>3.3494562997605136E-2</v>
      </c>
      <c r="N13" s="215">
        <f>L13/L11</f>
        <v>3.9949048613951141E-2</v>
      </c>
      <c r="O13" s="182">
        <f t="shared" si="1"/>
        <v>0.28203418499562039</v>
      </c>
      <c r="Q13" s="189">
        <f t="shared" si="2"/>
        <v>1.2309518109173114</v>
      </c>
      <c r="R13" s="190">
        <f t="shared" si="3"/>
        <v>1.2343629242879961</v>
      </c>
      <c r="S13" s="182">
        <f t="shared" si="4"/>
        <v>2.7711185283059068E-3</v>
      </c>
    </row>
    <row r="14" spans="1:19" ht="24" customHeight="1" thickBot="1" x14ac:dyDescent="0.3">
      <c r="A14" s="8"/>
      <c r="B14" t="s">
        <v>36</v>
      </c>
      <c r="E14" s="19">
        <v>38388.28</v>
      </c>
      <c r="F14" s="140">
        <v>62474.7</v>
      </c>
      <c r="G14" s="247">
        <f>E14/E11</f>
        <v>0.14549687095698893</v>
      </c>
      <c r="H14" s="215">
        <f>F14/F11</f>
        <v>0.21423665014638971</v>
      </c>
      <c r="I14" s="186">
        <f t="shared" si="7"/>
        <v>0.62744202136693805</v>
      </c>
      <c r="K14" s="19">
        <v>3559.3060000000014</v>
      </c>
      <c r="L14" s="140">
        <v>5358.5349999999999</v>
      </c>
      <c r="M14" s="247">
        <f>K14/K11</f>
        <v>4.751487972947336E-2</v>
      </c>
      <c r="N14" s="215">
        <f>L14/L11</f>
        <v>6.6549209145715382E-2</v>
      </c>
      <c r="O14" s="209">
        <f t="shared" si="1"/>
        <v>0.50549994858548208</v>
      </c>
      <c r="Q14" s="189">
        <f t="shared" si="2"/>
        <v>0.92718558893495662</v>
      </c>
      <c r="R14" s="190">
        <f t="shared" si="3"/>
        <v>0.85771280214230727</v>
      </c>
      <c r="S14" s="182">
        <f t="shared" si="4"/>
        <v>-7.4928674066700743E-2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493795.3899999999</v>
      </c>
      <c r="F15" s="145">
        <v>531123.79000000015</v>
      </c>
      <c r="G15" s="243">
        <f>G7+G11</f>
        <v>1</v>
      </c>
      <c r="H15" s="244">
        <f>H7+H11</f>
        <v>1</v>
      </c>
      <c r="I15" s="164">
        <f t="shared" si="6"/>
        <v>7.5594873415080407E-2</v>
      </c>
      <c r="J15" s="1"/>
      <c r="K15" s="17">
        <v>137390.26699999999</v>
      </c>
      <c r="L15" s="145">
        <v>143800.61599999998</v>
      </c>
      <c r="M15" s="243">
        <f>M7+M11</f>
        <v>0.99999999999999978</v>
      </c>
      <c r="N15" s="244">
        <f>N7+N11</f>
        <v>1</v>
      </c>
      <c r="O15" s="164">
        <f t="shared" si="1"/>
        <v>4.6657955763343757E-2</v>
      </c>
      <c r="Q15" s="191">
        <f t="shared" si="2"/>
        <v>2.782331908768934</v>
      </c>
      <c r="R15" s="192">
        <f t="shared" si="3"/>
        <v>2.7074783451142332</v>
      </c>
      <c r="S15" s="57">
        <f t="shared" si="4"/>
        <v>-2.6903175504974293E-2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368665.49999999988</v>
      </c>
      <c r="F16" s="181">
        <f t="shared" ref="F16:F17" si="8">F8+F12</f>
        <v>374496.35000000015</v>
      </c>
      <c r="G16" s="245">
        <f>E16/E15</f>
        <v>0.74659566991907311</v>
      </c>
      <c r="H16" s="246">
        <f>F16/F15</f>
        <v>0.70510181816559192</v>
      </c>
      <c r="I16" s="207">
        <f t="shared" si="6"/>
        <v>1.5816098875539669E-2</v>
      </c>
      <c r="J16" s="3"/>
      <c r="K16" s="180">
        <f t="shared" ref="K16:L18" si="9">K8+K12</f>
        <v>124464.69199999998</v>
      </c>
      <c r="L16" s="181">
        <f t="shared" si="9"/>
        <v>128531.57799999999</v>
      </c>
      <c r="M16" s="250">
        <f>K16/K15</f>
        <v>0.90592073745660595</v>
      </c>
      <c r="N16" s="246">
        <f>L16/L15</f>
        <v>0.89381799310233845</v>
      </c>
      <c r="O16" s="207">
        <f t="shared" si="1"/>
        <v>3.267501758651372E-2</v>
      </c>
      <c r="P16" s="3"/>
      <c r="Q16" s="189">
        <f t="shared" si="2"/>
        <v>3.3760873203486637</v>
      </c>
      <c r="R16" s="190">
        <f t="shared" si="3"/>
        <v>3.432118310365373</v>
      </c>
      <c r="S16" s="182">
        <f t="shared" si="4"/>
        <v>1.6596427965294078E-2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50621.490000000005</v>
      </c>
      <c r="F17" s="140">
        <f t="shared" si="8"/>
        <v>52802.490000000013</v>
      </c>
      <c r="G17" s="248">
        <f>E17/E15</f>
        <v>0.10251511258539699</v>
      </c>
      <c r="H17" s="215">
        <f>F17/F15</f>
        <v>9.9416540916007545E-2</v>
      </c>
      <c r="I17" s="182">
        <f t="shared" si="6"/>
        <v>4.3084468671309495E-2</v>
      </c>
      <c r="K17" s="19">
        <f t="shared" si="9"/>
        <v>6841.0909999999976</v>
      </c>
      <c r="L17" s="140">
        <f t="shared" si="9"/>
        <v>7373.4559999999983</v>
      </c>
      <c r="M17" s="247">
        <f>K17/K15</f>
        <v>4.979312690323251E-2</v>
      </c>
      <c r="N17" s="215">
        <f>L17/L15</f>
        <v>5.1275552254936095E-2</v>
      </c>
      <c r="O17" s="182">
        <f t="shared" si="1"/>
        <v>7.7818728036215409E-2</v>
      </c>
      <c r="Q17" s="189">
        <f t="shared" si="2"/>
        <v>1.3514203157591758</v>
      </c>
      <c r="R17" s="190">
        <f t="shared" si="3"/>
        <v>1.3964220247946635</v>
      </c>
      <c r="S17" s="182">
        <f t="shared" si="4"/>
        <v>3.3299565287508277E-2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74508.399999999994</v>
      </c>
      <c r="F18" s="142">
        <f>F10+F14</f>
        <v>103824.95000000001</v>
      </c>
      <c r="G18" s="249">
        <f>E18/E15</f>
        <v>0.15088921749552989</v>
      </c>
      <c r="H18" s="221">
        <f>F18/F15</f>
        <v>0.19548164091840056</v>
      </c>
      <c r="I18" s="208">
        <f t="shared" si="6"/>
        <v>0.39346637426115738</v>
      </c>
      <c r="K18" s="21">
        <f t="shared" si="9"/>
        <v>6084.4840000000004</v>
      </c>
      <c r="L18" s="142">
        <f t="shared" si="9"/>
        <v>7895.5820000000003</v>
      </c>
      <c r="M18" s="249">
        <f>K18/K15</f>
        <v>4.428613564016147E-2</v>
      </c>
      <c r="N18" s="221">
        <f>L18/L15</f>
        <v>5.4906454642725602E-2</v>
      </c>
      <c r="O18" s="208">
        <f t="shared" si="1"/>
        <v>0.29765843742871206</v>
      </c>
      <c r="Q18" s="193">
        <f t="shared" si="2"/>
        <v>0.81661718678699324</v>
      </c>
      <c r="R18" s="194">
        <f t="shared" si="3"/>
        <v>0.76047058053001704</v>
      </c>
      <c r="S18" s="186">
        <f t="shared" si="4"/>
        <v>-6.8755112144880087E-2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147</v>
      </c>
      <c r="B1" s="4"/>
    </row>
    <row r="3" spans="1:19" ht="15.75" thickBot="1" x14ac:dyDescent="0.3"/>
    <row r="4" spans="1:19" x14ac:dyDescent="0.25">
      <c r="A4" s="347" t="s">
        <v>16</v>
      </c>
      <c r="B4" s="330"/>
      <c r="C4" s="330"/>
      <c r="D4" s="330"/>
      <c r="E4" s="366" t="s">
        <v>1</v>
      </c>
      <c r="F4" s="364"/>
      <c r="G4" s="359" t="s">
        <v>104</v>
      </c>
      <c r="H4" s="359"/>
      <c r="I4" s="130" t="s">
        <v>0</v>
      </c>
      <c r="K4" s="360" t="s">
        <v>19</v>
      </c>
      <c r="L4" s="359"/>
      <c r="M4" s="369" t="s">
        <v>13</v>
      </c>
      <c r="N4" s="370"/>
      <c r="O4" s="130" t="s">
        <v>0</v>
      </c>
      <c r="Q4" s="358" t="s">
        <v>22</v>
      </c>
      <c r="R4" s="359"/>
      <c r="S4" s="130" t="s">
        <v>0</v>
      </c>
    </row>
    <row r="5" spans="1:19" x14ac:dyDescent="0.25">
      <c r="A5" s="365"/>
      <c r="B5" s="331"/>
      <c r="C5" s="331"/>
      <c r="D5" s="331"/>
      <c r="E5" s="367" t="s">
        <v>57</v>
      </c>
      <c r="F5" s="357"/>
      <c r="G5" s="361" t="str">
        <f>E5</f>
        <v>fev</v>
      </c>
      <c r="H5" s="361"/>
      <c r="I5" s="131" t="s">
        <v>160</v>
      </c>
      <c r="K5" s="356" t="str">
        <f>E5</f>
        <v>fev</v>
      </c>
      <c r="L5" s="361"/>
      <c r="M5" s="362" t="str">
        <f>E5</f>
        <v>fev</v>
      </c>
      <c r="N5" s="363"/>
      <c r="O5" s="131" t="str">
        <f>I5</f>
        <v>2025 /2024</v>
      </c>
      <c r="Q5" s="356" t="str">
        <f>E5</f>
        <v>fev</v>
      </c>
      <c r="R5" s="357"/>
      <c r="S5" s="131" t="str">
        <f>O5</f>
        <v>2025 /2024</v>
      </c>
    </row>
    <row r="6" spans="1:19" ht="19.5" customHeight="1" thickBot="1" x14ac:dyDescent="0.3">
      <c r="A6" s="348"/>
      <c r="B6" s="371"/>
      <c r="C6" s="371"/>
      <c r="D6" s="371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124385.84999999992</v>
      </c>
      <c r="F7" s="145">
        <v>127499.41000000008</v>
      </c>
      <c r="G7" s="243">
        <f>E7/E15</f>
        <v>0.46244334006393817</v>
      </c>
      <c r="H7" s="244">
        <f>F7/F15</f>
        <v>0.44998251765713121</v>
      </c>
      <c r="I7" s="164">
        <f t="shared" ref="I7:I18" si="0">(F7-E7)/E7</f>
        <v>2.5031464591833877E-2</v>
      </c>
      <c r="J7" s="1"/>
      <c r="K7" s="17">
        <v>32887.229999999981</v>
      </c>
      <c r="L7" s="145">
        <v>32403.08199999998</v>
      </c>
      <c r="M7" s="243">
        <f>K7/K15</f>
        <v>0.45320353137712771</v>
      </c>
      <c r="N7" s="244">
        <f>L7/L15</f>
        <v>0.43043424785136408</v>
      </c>
      <c r="O7" s="164">
        <f t="shared" ref="O7:O18" si="1">(L7-K7)/K7</f>
        <v>-1.4721458754659524E-2</v>
      </c>
      <c r="P7" s="1"/>
      <c r="Q7" s="187">
        <f t="shared" ref="Q7:R18" si="2">(K7/E7)*10</f>
        <v>2.6439687472489837</v>
      </c>
      <c r="R7" s="188">
        <f t="shared" si="2"/>
        <v>2.5414299564209717</v>
      </c>
      <c r="S7" s="55">
        <f>(R7-Q7)/Q7</f>
        <v>-3.8782149348286478E-2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85805.619999999908</v>
      </c>
      <c r="F8" s="181">
        <v>87321.380000000063</v>
      </c>
      <c r="G8" s="245">
        <f>E8/E7</f>
        <v>0.68983425365505779</v>
      </c>
      <c r="H8" s="246">
        <f>F8/F7</f>
        <v>0.68487673786098313</v>
      </c>
      <c r="I8" s="206">
        <f t="shared" si="0"/>
        <v>1.7665043385271927E-2</v>
      </c>
      <c r="K8" s="180">
        <v>29036.618999999984</v>
      </c>
      <c r="L8" s="181">
        <v>28905.463999999978</v>
      </c>
      <c r="M8" s="250">
        <f>K8/K7</f>
        <v>0.88291470579918108</v>
      </c>
      <c r="N8" s="246">
        <f>L8/L7</f>
        <v>0.89205909487251844</v>
      </c>
      <c r="O8" s="207">
        <f t="shared" si="1"/>
        <v>-4.5168826301714461E-3</v>
      </c>
      <c r="Q8" s="189">
        <f t="shared" si="2"/>
        <v>3.3839996727487098</v>
      </c>
      <c r="R8" s="190">
        <f t="shared" si="2"/>
        <v>3.3102390273722149</v>
      </c>
      <c r="S8" s="182">
        <f t="shared" ref="S8:S18" si="3">(R8-Q8)/Q8</f>
        <v>-2.1796883129300556E-2</v>
      </c>
    </row>
    <row r="9" spans="1:19" ht="24" customHeight="1" x14ac:dyDescent="0.25">
      <c r="A9" s="8"/>
      <c r="B9" t="s">
        <v>37</v>
      </c>
      <c r="E9" s="19">
        <v>17096.63</v>
      </c>
      <c r="F9" s="140">
        <v>13578.010000000004</v>
      </c>
      <c r="G9" s="247">
        <f>E9/E7</f>
        <v>0.13744835123930907</v>
      </c>
      <c r="H9" s="215">
        <f>F9/F7</f>
        <v>0.10649468887738379</v>
      </c>
      <c r="I9" s="182">
        <f t="shared" si="0"/>
        <v>-0.20580781124701167</v>
      </c>
      <c r="K9" s="19">
        <v>2427.3059999999991</v>
      </c>
      <c r="L9" s="140">
        <v>2060.933</v>
      </c>
      <c r="M9" s="247">
        <f>K9/K7</f>
        <v>7.3806945735472418E-2</v>
      </c>
      <c r="N9" s="215">
        <f>L9/L7</f>
        <v>6.3602993073313255E-2</v>
      </c>
      <c r="O9" s="182">
        <f t="shared" si="1"/>
        <v>-0.15093811822654385</v>
      </c>
      <c r="Q9" s="189">
        <f t="shared" si="2"/>
        <v>1.4197569930448275</v>
      </c>
      <c r="R9" s="190">
        <f t="shared" si="2"/>
        <v>1.5178461350374608</v>
      </c>
      <c r="S9" s="182">
        <f t="shared" si="3"/>
        <v>6.9088683819243019E-2</v>
      </c>
    </row>
    <row r="10" spans="1:19" ht="24" customHeight="1" thickBot="1" x14ac:dyDescent="0.3">
      <c r="A10" s="8"/>
      <c r="B10" t="s">
        <v>36</v>
      </c>
      <c r="E10" s="19">
        <v>21483.599999999999</v>
      </c>
      <c r="F10" s="140">
        <v>26600.020000000004</v>
      </c>
      <c r="G10" s="247">
        <f>E10/E7</f>
        <v>0.17271739510563311</v>
      </c>
      <c r="H10" s="215">
        <f>F10/F7</f>
        <v>0.20862857326163303</v>
      </c>
      <c r="I10" s="186">
        <f t="shared" si="0"/>
        <v>0.23815468543447121</v>
      </c>
      <c r="K10" s="19">
        <v>1423.3050000000001</v>
      </c>
      <c r="L10" s="140">
        <v>1436.6849999999999</v>
      </c>
      <c r="M10" s="247">
        <f>K10/K7</f>
        <v>4.327834846534661E-2</v>
      </c>
      <c r="N10" s="215">
        <f>L10/L7</f>
        <v>4.4337912054168205E-2</v>
      </c>
      <c r="O10" s="209">
        <f t="shared" si="1"/>
        <v>9.4006555165617213E-3</v>
      </c>
      <c r="Q10" s="189">
        <f t="shared" si="2"/>
        <v>0.66250768027704865</v>
      </c>
      <c r="R10" s="190">
        <f t="shared" si="2"/>
        <v>0.54010673676185195</v>
      </c>
      <c r="S10" s="182">
        <f t="shared" si="3"/>
        <v>-0.18475399932572986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144589.47999999989</v>
      </c>
      <c r="F11" s="145">
        <v>155843.61999999994</v>
      </c>
      <c r="G11" s="243">
        <f>E11/E15</f>
        <v>0.53755665993606172</v>
      </c>
      <c r="H11" s="244">
        <f>F11/F15</f>
        <v>0.55001748234286874</v>
      </c>
      <c r="I11" s="164">
        <f t="shared" si="0"/>
        <v>7.7835123274529044E-2</v>
      </c>
      <c r="J11" s="1"/>
      <c r="K11" s="17">
        <v>39678.908000000025</v>
      </c>
      <c r="L11" s="145">
        <v>42876.899000000019</v>
      </c>
      <c r="M11" s="243">
        <f>K11/K15</f>
        <v>0.54679646862287234</v>
      </c>
      <c r="N11" s="244">
        <f>L11/L15</f>
        <v>0.56956575214863592</v>
      </c>
      <c r="O11" s="164">
        <f t="shared" si="1"/>
        <v>8.0596749285539629E-2</v>
      </c>
      <c r="Q11" s="191">
        <f t="shared" si="2"/>
        <v>2.744245846931606</v>
      </c>
      <c r="R11" s="192">
        <f t="shared" si="2"/>
        <v>2.751277145641255</v>
      </c>
      <c r="S11" s="57">
        <f t="shared" si="3"/>
        <v>2.56219708504282E-3</v>
      </c>
    </row>
    <row r="12" spans="1:19" s="3" customFormat="1" ht="24" customHeight="1" x14ac:dyDescent="0.25">
      <c r="A12" s="46"/>
      <c r="B12" s="3" t="s">
        <v>33</v>
      </c>
      <c r="E12" s="31">
        <v>109396.8499999999</v>
      </c>
      <c r="F12" s="141">
        <v>107606.68999999997</v>
      </c>
      <c r="G12" s="247">
        <f>E12/E11</f>
        <v>0.7566031083312561</v>
      </c>
      <c r="H12" s="215">
        <f>F12/F11</f>
        <v>0.69047863492903983</v>
      </c>
      <c r="I12" s="206">
        <f t="shared" si="0"/>
        <v>-1.6363908101558064E-2</v>
      </c>
      <c r="K12" s="31">
        <v>36267.743000000024</v>
      </c>
      <c r="L12" s="141">
        <v>38251.091000000022</v>
      </c>
      <c r="M12" s="247">
        <f>K12/K11</f>
        <v>0.91403077423400869</v>
      </c>
      <c r="N12" s="215">
        <f>L12/L11</f>
        <v>0.89211421283055015</v>
      </c>
      <c r="O12" s="206">
        <f t="shared" si="1"/>
        <v>5.4686281415416364E-2</v>
      </c>
      <c r="Q12" s="189">
        <f t="shared" si="2"/>
        <v>3.3152456400709944</v>
      </c>
      <c r="R12" s="190">
        <f t="shared" si="2"/>
        <v>3.5547130945111345</v>
      </c>
      <c r="S12" s="182">
        <f t="shared" si="3"/>
        <v>7.2232190443363944E-2</v>
      </c>
    </row>
    <row r="13" spans="1:19" ht="24" customHeight="1" x14ac:dyDescent="0.25">
      <c r="A13" s="8"/>
      <c r="B13" s="3" t="s">
        <v>37</v>
      </c>
      <c r="D13" s="3"/>
      <c r="E13" s="19">
        <v>10900.489999999998</v>
      </c>
      <c r="F13" s="140">
        <v>12680.4</v>
      </c>
      <c r="G13" s="247">
        <f>E13/E11</f>
        <v>7.5389233020272325E-2</v>
      </c>
      <c r="H13" s="215">
        <f>F13/F11</f>
        <v>8.1366179764048113E-2</v>
      </c>
      <c r="I13" s="182">
        <f t="shared" si="0"/>
        <v>0.16328715498110655</v>
      </c>
      <c r="K13" s="19">
        <v>1272.4179999999997</v>
      </c>
      <c r="L13" s="140">
        <v>1557.0969999999998</v>
      </c>
      <c r="M13" s="247">
        <f>K13/K11</f>
        <v>3.2067868400007353E-2</v>
      </c>
      <c r="N13" s="215">
        <f>L13/L11</f>
        <v>3.6315522724719412E-2</v>
      </c>
      <c r="O13" s="182">
        <f t="shared" si="1"/>
        <v>0.22373072370871849</v>
      </c>
      <c r="Q13" s="189">
        <f t="shared" si="2"/>
        <v>1.1673034881918152</v>
      </c>
      <c r="R13" s="190">
        <f t="shared" si="2"/>
        <v>1.2279557427210497</v>
      </c>
      <c r="S13" s="182">
        <f t="shared" si="3"/>
        <v>5.1959284918428966E-2</v>
      </c>
    </row>
    <row r="14" spans="1:19" ht="24" customHeight="1" thickBot="1" x14ac:dyDescent="0.3">
      <c r="A14" s="8"/>
      <c r="B14" t="s">
        <v>36</v>
      </c>
      <c r="E14" s="19">
        <v>24292.139999999996</v>
      </c>
      <c r="F14" s="140">
        <v>35556.529999999984</v>
      </c>
      <c r="G14" s="247">
        <f>E14/E11</f>
        <v>0.16800765864847161</v>
      </c>
      <c r="H14" s="215">
        <f>F14/F11</f>
        <v>0.22815518530691214</v>
      </c>
      <c r="I14" s="186">
        <f t="shared" si="0"/>
        <v>0.46370513260667817</v>
      </c>
      <c r="K14" s="19">
        <v>2138.7470000000003</v>
      </c>
      <c r="L14" s="140">
        <v>3068.7109999999993</v>
      </c>
      <c r="M14" s="247">
        <f>K14/K11</f>
        <v>5.3901357365983935E-2</v>
      </c>
      <c r="N14" s="215">
        <f>L14/L11</f>
        <v>7.1570264444730441E-2</v>
      </c>
      <c r="O14" s="209">
        <f t="shared" si="1"/>
        <v>0.43481720839351212</v>
      </c>
      <c r="Q14" s="189">
        <f t="shared" si="2"/>
        <v>0.88042757863243026</v>
      </c>
      <c r="R14" s="190">
        <f t="shared" si="2"/>
        <v>0.86305131574987781</v>
      </c>
      <c r="S14" s="182">
        <f t="shared" si="3"/>
        <v>-1.9736163773450884E-2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268975.32999999984</v>
      </c>
      <c r="F15" s="145">
        <v>283343.03000000003</v>
      </c>
      <c r="G15" s="243">
        <f>G7+G11</f>
        <v>0.99999999999999989</v>
      </c>
      <c r="H15" s="244">
        <f>H7+H11</f>
        <v>1</v>
      </c>
      <c r="I15" s="164">
        <f t="shared" si="0"/>
        <v>5.3416422985707257E-2</v>
      </c>
      <c r="J15" s="1"/>
      <c r="K15" s="17">
        <v>72566.138000000006</v>
      </c>
      <c r="L15" s="145">
        <v>75279.981</v>
      </c>
      <c r="M15" s="243">
        <f>M7+M11</f>
        <v>1</v>
      </c>
      <c r="N15" s="244">
        <f>N7+N11</f>
        <v>1</v>
      </c>
      <c r="O15" s="164">
        <f t="shared" si="1"/>
        <v>3.7398200797181647E-2</v>
      </c>
      <c r="Q15" s="191">
        <f t="shared" si="2"/>
        <v>2.6978733700224495</v>
      </c>
      <c r="R15" s="192">
        <f t="shared" si="2"/>
        <v>2.6568495791126394</v>
      </c>
      <c r="S15" s="57">
        <f t="shared" si="3"/>
        <v>-1.5205973477349959E-2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195202.4699999998</v>
      </c>
      <c r="F16" s="181">
        <f t="shared" ref="F16:F17" si="4">F8+F12</f>
        <v>194928.07000000004</v>
      </c>
      <c r="G16" s="245">
        <f>E16/E15</f>
        <v>0.72572629616255113</v>
      </c>
      <c r="H16" s="246">
        <f>F16/F15</f>
        <v>0.68795787918269957</v>
      </c>
      <c r="I16" s="207">
        <f t="shared" si="0"/>
        <v>-1.4057199173748245E-3</v>
      </c>
      <c r="J16" s="3"/>
      <c r="K16" s="180">
        <f t="shared" ref="K16:L18" si="5">K8+K12</f>
        <v>65304.362000000008</v>
      </c>
      <c r="L16" s="181">
        <f t="shared" si="5"/>
        <v>67156.554999999993</v>
      </c>
      <c r="M16" s="250">
        <f>K16/K15</f>
        <v>0.89992886213677248</v>
      </c>
      <c r="N16" s="246">
        <f>L16/L15</f>
        <v>0.89209048817374159</v>
      </c>
      <c r="O16" s="207">
        <f t="shared" si="1"/>
        <v>2.8362469876054903E-2</v>
      </c>
      <c r="P16" s="3"/>
      <c r="Q16" s="189">
        <f t="shared" si="2"/>
        <v>3.3454680158504182</v>
      </c>
      <c r="R16" s="190">
        <f t="shared" si="2"/>
        <v>3.4451967333386095</v>
      </c>
      <c r="S16" s="182">
        <f t="shared" si="3"/>
        <v>2.9810094436918507E-2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27997.119999999999</v>
      </c>
      <c r="F17" s="140">
        <f t="shared" si="4"/>
        <v>26258.410000000003</v>
      </c>
      <c r="G17" s="248">
        <f>E17/E15</f>
        <v>0.10408805893090647</v>
      </c>
      <c r="H17" s="215">
        <f>F17/F15</f>
        <v>9.2673569559837063E-2</v>
      </c>
      <c r="I17" s="182">
        <f t="shared" si="0"/>
        <v>-6.2103173469270967E-2</v>
      </c>
      <c r="K17" s="19">
        <f t="shared" si="5"/>
        <v>3699.7239999999988</v>
      </c>
      <c r="L17" s="140">
        <f t="shared" si="5"/>
        <v>3618.0299999999997</v>
      </c>
      <c r="M17" s="247">
        <f>K17/K15</f>
        <v>5.0984165644863154E-2</v>
      </c>
      <c r="N17" s="215">
        <f>L17/L15</f>
        <v>4.8060984499982799E-2</v>
      </c>
      <c r="O17" s="182">
        <f t="shared" si="1"/>
        <v>-2.208110659065354E-2</v>
      </c>
      <c r="Q17" s="189">
        <f t="shared" si="2"/>
        <v>1.3214659222091409</v>
      </c>
      <c r="R17" s="190">
        <f t="shared" si="2"/>
        <v>1.3778557041344084</v>
      </c>
      <c r="S17" s="182">
        <f t="shared" si="3"/>
        <v>4.267214233644305E-2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45775.739999999991</v>
      </c>
      <c r="F18" s="142">
        <f>F10+F14</f>
        <v>62156.549999999988</v>
      </c>
      <c r="G18" s="249">
        <f>E18/E15</f>
        <v>0.17018564490654223</v>
      </c>
      <c r="H18" s="221">
        <f>F18/F15</f>
        <v>0.21936855125746338</v>
      </c>
      <c r="I18" s="208">
        <f t="shared" si="0"/>
        <v>0.35784915765425096</v>
      </c>
      <c r="K18" s="21">
        <f t="shared" si="5"/>
        <v>3562.0520000000006</v>
      </c>
      <c r="L18" s="142">
        <f t="shared" si="5"/>
        <v>4505.3959999999988</v>
      </c>
      <c r="M18" s="249">
        <f>K18/K15</f>
        <v>4.9086972218364444E-2</v>
      </c>
      <c r="N18" s="221">
        <f>L18/L15</f>
        <v>5.9848527326275477E-2</v>
      </c>
      <c r="O18" s="208">
        <f t="shared" si="1"/>
        <v>0.26483161952717088</v>
      </c>
      <c r="Q18" s="193">
        <f t="shared" si="2"/>
        <v>0.77815279447148233</v>
      </c>
      <c r="R18" s="194">
        <f t="shared" si="2"/>
        <v>0.72484653668841004</v>
      </c>
      <c r="S18" s="186">
        <f t="shared" si="3"/>
        <v>-6.8503587164109148E-2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2025-04-21T15:30:26Z</dcterms:modified>
</cp:coreProperties>
</file>